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ozpočet" sheetId="1" r:id="rId1"/>
    <sheet name="KrycíList" sheetId="2" r:id="rId2"/>
  </sheets>
  <definedNames>
    <definedName name="_xlnm.Print_Titles" localSheetId="0">'Rozpočet'!$2:$5</definedName>
    <definedName name="__OradF__">'Rozpočet'!$A$10:$Z$12</definedName>
    <definedName name="__OoddF__">'Rozpočet'!$A$8:$Z$48</definedName>
    <definedName name="__OobjF__">'Rozpočet'!$A$6:$Z$250</definedName>
    <definedName name="__MAIN__">'Rozpočet'!$A$2:$Z$250</definedName>
    <definedName name="__MvymF__">'Rozpočet'!$A$12:$Z$12</definedName>
    <definedName name="__MAIN1__">'KrycíList'!$A$1:$O$50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Rozpočet vychází z textových a výkresových částí dokumentace.
Výměry odečtením křivek CAD.
Cenová soustava : ÚRS Praha 2012</t>
        </r>
      </text>
    </comment>
  </commentList>
</comments>
</file>

<file path=xl/sharedStrings.xml><?xml version="1.0" encoding="utf-8"?>
<sst xmlns="http://schemas.openxmlformats.org/spreadsheetml/2006/main" count="747" uniqueCount="389">
  <si>
    <t>.Hdr</t>
  </si>
  <si>
    <t>Objekt</t>
  </si>
  <si>
    <t>Oddíl</t>
  </si>
  <si>
    <t>Druh</t>
  </si>
  <si>
    <t>Řádek</t>
  </si>
  <si>
    <t>Číslo(SKP)</t>
  </si>
  <si>
    <t>Název</t>
  </si>
  <si>
    <t>Množství</t>
  </si>
  <si>
    <t>Mj</t>
  </si>
  <si>
    <t>Sazba</t>
  </si>
  <si>
    <t>Cena celkem</t>
  </si>
  <si>
    <t>Dodávka</t>
  </si>
  <si>
    <t>Montáž</t>
  </si>
  <si>
    <t>HZS</t>
  </si>
  <si>
    <t>Přirážky</t>
  </si>
  <si>
    <t>Hmoty1</t>
  </si>
  <si>
    <t>Hmoty2</t>
  </si>
  <si>
    <t>Dph</t>
  </si>
  <si>
    <t>Položkový rozpočet</t>
  </si>
  <si>
    <t>Zadání</t>
  </si>
  <si>
    <t>URS2010/1</t>
  </si>
  <si>
    <t>Obj</t>
  </si>
  <si>
    <t>Odd</t>
  </si>
  <si>
    <t>Dr</t>
  </si>
  <si>
    <t>Ř</t>
  </si>
  <si>
    <t>Popis řádku</t>
  </si>
  <si>
    <t>Celkem</t>
  </si>
  <si>
    <t>Hm1[t]</t>
  </si>
  <si>
    <t>Hm2[t]</t>
  </si>
  <si>
    <t>001</t>
  </si>
  <si>
    <t>B</t>
  </si>
  <si>
    <t>SO 09 - Komunikace a zpevněné plochy</t>
  </si>
  <si>
    <t>O</t>
  </si>
  <si>
    <t>HSV</t>
  </si>
  <si>
    <t>zemní práce</t>
  </si>
  <si>
    <t>Seznam položek pro oddíl :</t>
  </si>
  <si>
    <t>P</t>
  </si>
  <si>
    <t>122202202</t>
  </si>
  <si>
    <t>Odkopávky a prokopávky nezapažené pro silnice objemu do 1000 m3 v hornině tř. 3</t>
  </si>
  <si>
    <t>m3</t>
  </si>
  <si>
    <t>odkop zeminy pod zpevněnými plochami a komunikacemi po úroveň pláně</t>
  </si>
  <si>
    <t>6490*0,2</t>
  </si>
  <si>
    <t>122202209</t>
  </si>
  <si>
    <t>Příplatek k odkopávkám a prokopávkám pro silnice v hornině tř. 3 za lepivost</t>
  </si>
  <si>
    <t>50 %</t>
  </si>
  <si>
    <t>459,6*0,5</t>
  </si>
  <si>
    <t>162201102</t>
  </si>
  <si>
    <t>Vodorovné přemístění do 50 m výkopku z horniny tř. 1 až 4</t>
  </si>
  <si>
    <t>na mezideponii pro užití v rámci SO 10</t>
  </si>
  <si>
    <t>171201201</t>
  </si>
  <si>
    <t>Uložení sypaniny na meziskládky</t>
  </si>
  <si>
    <t>pro výměnu podloží</t>
  </si>
  <si>
    <t>664*0,25</t>
  </si>
  <si>
    <t>166*0,5</t>
  </si>
  <si>
    <t>162701105</t>
  </si>
  <si>
    <t>Vodorovné přemístění do 10000 m výkopku z horniny tř. 1 až 4</t>
  </si>
  <si>
    <t>1264,1+60,7+63,5+218,5</t>
  </si>
  <si>
    <t>171201206</t>
  </si>
  <si>
    <t>Poplatek za skládku - ostatní zemina</t>
  </si>
  <si>
    <t>t</t>
  </si>
  <si>
    <t>166*1,8</t>
  </si>
  <si>
    <t>174101101</t>
  </si>
  <si>
    <t>Zásyp jam, šachet rýh nebo kolem objektů sypaninou se zhutněním</t>
  </si>
  <si>
    <t>náhradní dobře hutnitelný materiál frakce 32 - 63, hutnění po vrstvách 0,25 m</t>
  </si>
  <si>
    <t>S</t>
  </si>
  <si>
    <t>58344197</t>
  </si>
  <si>
    <t>STERKODRT 0-63</t>
  </si>
  <si>
    <t>166*1,89</t>
  </si>
  <si>
    <t>167101101</t>
  </si>
  <si>
    <t>Nakládání výkopku z hornin tř. 1 až 4 do 100 m3</t>
  </si>
  <si>
    <t>nákup a dovoz dobře hutnitelné zeminy do násypů</t>
  </si>
  <si>
    <t>94620110</t>
  </si>
  <si>
    <t>Zemina do hutněných násypů</t>
  </si>
  <si>
    <t>dovoz náhradní zeminy</t>
  </si>
  <si>
    <t>171101104</t>
  </si>
  <si>
    <t>Uložení sypaniny z hornin soudržných do násypů zhutněných do 102 % PS</t>
  </si>
  <si>
    <t>167101102</t>
  </si>
  <si>
    <t>Nakládání výkopku z hornin tř. 1 až 4 přes 100 m3</t>
  </si>
  <si>
    <t>odběr na meziskládce, rozdíl mezi odtěženou zeminou a zeminou pro násypy
a svahování tvoří zemina z výkopů objektů SO 03,04 a 05</t>
  </si>
  <si>
    <t>459,6+166</t>
  </si>
  <si>
    <t>171101102</t>
  </si>
  <si>
    <t>Uložení sypaniny z hornin soudržných do násypů zhutněných na 96 % PS</t>
  </si>
  <si>
    <t>181951102</t>
  </si>
  <si>
    <t>Úprava pláně v zářezech v hornině tř. 1 až 4 se zhutněním</t>
  </si>
  <si>
    <t>m2</t>
  </si>
  <si>
    <t>"Asfaltová komunikace"418</t>
  </si>
  <si>
    <t>"Zámková dlažba 80 mm"246</t>
  </si>
  <si>
    <t>"Chodníky - zámková dl. 60 mm"301</t>
  </si>
  <si>
    <t>032</t>
  </si>
  <si>
    <t>opěrná zeď OP 1</t>
  </si>
  <si>
    <t>271562211</t>
  </si>
  <si>
    <t>Násyp pod základové konstrukce se zhutněním z drobného kameniva frakce 0 až 4 mm</t>
  </si>
  <si>
    <t>tl. 200 mm v nezamrzné hloubce</t>
  </si>
  <si>
    <t>327324128</t>
  </si>
  <si>
    <t>Opěrné zdi a valy ze ŽB odolného proti agresivnímu prostředí tř. C 30/37</t>
  </si>
  <si>
    <t>0,3*(1,8+2,73)/2*2,55</t>
  </si>
  <si>
    <t>327351211</t>
  </si>
  <si>
    <t>Bednění opěrných zdí a valů svislých i skloněných zřízení</t>
  </si>
  <si>
    <t>pro pohledový beton - systém velkoformátového bednění, bez ostrých hran -
vymezovací trojúhelníky</t>
  </si>
  <si>
    <t>(1,8*2,73)/2*2,55*2+0,3*1,8+0,3*2,73</t>
  </si>
  <si>
    <t>327351221</t>
  </si>
  <si>
    <t>Bednění opěrných zdí a valů svislých i skloněných odstranění</t>
  </si>
  <si>
    <t>327361040</t>
  </si>
  <si>
    <t>Výztuž opěrných zdí a valů ze svařovaných sítí</t>
  </si>
  <si>
    <t>"KARI síť - 6/6-150/150"0,001*3,03*2*(1,8+2,73)/2*2,55*1,1</t>
  </si>
  <si>
    <t>003R01</t>
  </si>
  <si>
    <t>Madlo ve výšce 900 mm</t>
  </si>
  <si>
    <t>m</t>
  </si>
  <si>
    <t>783R01</t>
  </si>
  <si>
    <t>Uzavírací nátěr betonových konstrukcí - nadzemní část OP</t>
  </si>
  <si>
    <t>2,8*2*0,9+0,9*0,3</t>
  </si>
  <si>
    <t>783891220</t>
  </si>
  <si>
    <t>Nátěry asfaltovým lakem A1010 podzemní část OP stěn dvojnásobné</t>
  </si>
  <si>
    <t>(1,8*2,73)/2*2,55*2+0,3*1,8+0,3*2,73-5,31</t>
  </si>
  <si>
    <t>032A</t>
  </si>
  <si>
    <t>opěrná zeď OP 2</t>
  </si>
  <si>
    <t>0,3*2,4*2,3</t>
  </si>
  <si>
    <t>2,4*2,3*2+0,3*2,4*2</t>
  </si>
  <si>
    <t>"KARI síť - 6/6-150/150"0,001*3,03*2*2,4*2,3*1,1</t>
  </si>
  <si>
    <t>2,3*1,0*2+0,3*1,0*2</t>
  </si>
  <si>
    <t>12,48-5,2</t>
  </si>
  <si>
    <t>043</t>
  </si>
  <si>
    <t>schodiště řez A - š.2,95 m 6 stupňů</t>
  </si>
  <si>
    <t>430321414</t>
  </si>
  <si>
    <t>Schodišťová konstrukce a rampa z monolit.betonu tř. C 25/30</t>
  </si>
  <si>
    <t>včetně barevného označení prvního a posledního stupně</t>
  </si>
  <si>
    <t>431351121</t>
  </si>
  <si>
    <t>Zřízení bednění podest schodišť a ramp přímočarých v do 4 m</t>
  </si>
  <si>
    <t>0,15*2*(1,65+2,95)</t>
  </si>
  <si>
    <t>431351122</t>
  </si>
  <si>
    <t>Odstranění bednění podest schodišť a ramp přímočarých v do 4 m</t>
  </si>
  <si>
    <t>434351141</t>
  </si>
  <si>
    <t>Zřízení bednění stupňů přímočarých schodišť</t>
  </si>
  <si>
    <t>2,95*(0,8*2+0,94*2+0,14*6+0,3*6)</t>
  </si>
  <si>
    <t>434351142</t>
  </si>
  <si>
    <t>Odstranění bednění stupňů přímočarých schodišť</t>
  </si>
  <si>
    <t>043A</t>
  </si>
  <si>
    <t>schodiště řez C - š.2,2 m 6 stupňů</t>
  </si>
  <si>
    <t>Schodišťová konstrukce a rampa z monolit. betonu tř. C 25/30</t>
  </si>
  <si>
    <t>0,15*2*(1,35+2,2)</t>
  </si>
  <si>
    <t>1,065</t>
  </si>
  <si>
    <t>2,2*(0,8*2+0,95*2+0,155*5+0,3*5)</t>
  </si>
  <si>
    <t>043B</t>
  </si>
  <si>
    <t>schodiště řez G š. 1,0 m 4 stupně</t>
  </si>
  <si>
    <t>včetně barevného oznacení prvního a posledního stupně</t>
  </si>
  <si>
    <t>0,15*2*(1,355+1,0)</t>
  </si>
  <si>
    <t>1,0*(0,8*2+0,94*2+0,14*4+0,3*4)</t>
  </si>
  <si>
    <t>056</t>
  </si>
  <si>
    <t>podkl.vrstvy poz. komunikací</t>
  </si>
  <si>
    <t>564241111</t>
  </si>
  <si>
    <t>Podklad nebo podsyp ze štěrkopísku ŠP tl 120 mm</t>
  </si>
  <si>
    <t>okapový chodník</t>
  </si>
  <si>
    <t>80*0,5</t>
  </si>
  <si>
    <t>564851111</t>
  </si>
  <si>
    <t>Podklad ze štěrkodrtě ŠD 0/32 tl 150 mm</t>
  </si>
  <si>
    <t>Podklad ze štěrkodrtě ŠD 32/63 tl 150 mm</t>
  </si>
  <si>
    <t>565135111</t>
  </si>
  <si>
    <t>Asfaltový beton vrstva podkladní ACP 16 (obalované kamenivo OKS) tl 50 mm š do 3 m</t>
  </si>
  <si>
    <t>057</t>
  </si>
  <si>
    <t>kryty poz.komunikací - kámen nebo živice</t>
  </si>
  <si>
    <t>577155112</t>
  </si>
  <si>
    <t>Asfaltový beton vrstva ložní ACL 16 (ABH) tl 60 mm š do 3 m z nemodifikovaného asfaltu</t>
  </si>
  <si>
    <t>577134111</t>
  </si>
  <si>
    <t>Asfaltový beton vrstva obrusná ACO 11 (ABS) tř. I tl 40 mm š do 3 m z nemodifikovaného asfaltu</t>
  </si>
  <si>
    <t>572371112</t>
  </si>
  <si>
    <t>Vyspravení krytu vozovky po překopech pro inženýrské sítě - dlažba</t>
  </si>
  <si>
    <t>572341111</t>
  </si>
  <si>
    <t>Vyspravení krytu vozovky po překopech pro inženýrské sítě - asfaltobeton</t>
  </si>
  <si>
    <t>Výkop a následná obnova vozovky autobusové zastávky po výstavbě
šachty splaškové kanalizace</t>
  </si>
  <si>
    <t>059</t>
  </si>
  <si>
    <t>kryty poz.komunikací - dlažba</t>
  </si>
  <si>
    <t>596212213</t>
  </si>
  <si>
    <t>Kladení zámkové dlažby pozemních komunikací tl 80 mm skupiny A pl přes 300 m2</t>
  </si>
  <si>
    <t>vč. lože z kamenné drti 4/8 - 40 mm</t>
  </si>
  <si>
    <t>59245262</t>
  </si>
  <si>
    <t>DLAZBA 20X20X8 přírodní</t>
  </si>
  <si>
    <t>246*1,03</t>
  </si>
  <si>
    <t>596211113</t>
  </si>
  <si>
    <t>Kladení zámkové dlažby komunikací pro pěší tl 60 mm skupiny A pl přes 300 m2</t>
  </si>
  <si>
    <t>vč.lože z kamenné drti 4/8 - 40 mm</t>
  </si>
  <si>
    <t>59245263</t>
  </si>
  <si>
    <t>DLAZBA 20X20X6 A</t>
  </si>
  <si>
    <t>301*1,03</t>
  </si>
  <si>
    <t>596211210</t>
  </si>
  <si>
    <t>Kladení zámkové dlažby komunikací pro pěší tl 80 mm skupiny A pl do 50 m2</t>
  </si>
  <si>
    <t>0,4*18</t>
  </si>
  <si>
    <t>592451310</t>
  </si>
  <si>
    <t>Dlažba zámková reliefní červená - varovný pás</t>
  </si>
  <si>
    <t>7,2*1,05</t>
  </si>
  <si>
    <t>059R01</t>
  </si>
  <si>
    <t>Předláždění stávajícího chodníku</t>
  </si>
  <si>
    <t>594511111</t>
  </si>
  <si>
    <t>Dlažba z lomového kamene s provedením lože z betonu</t>
  </si>
  <si>
    <t>zpevnění příkopového svahu žulovou kostkou 10x10</t>
  </si>
  <si>
    <t>583801230</t>
  </si>
  <si>
    <t>Kostka dlažební 10/10</t>
  </si>
  <si>
    <t>T</t>
  </si>
  <si>
    <t>60*0,1*2,65*1,02</t>
  </si>
  <si>
    <t>063</t>
  </si>
  <si>
    <t>637211321</t>
  </si>
  <si>
    <t>Okapový chodník z betonových vymývaných dlaždic tl 50 mm kladených do písku se zalitím spár MC</t>
  </si>
  <si>
    <t>80,0*0,5</t>
  </si>
  <si>
    <t>087</t>
  </si>
  <si>
    <t>potrubí z trub plastických</t>
  </si>
  <si>
    <t>871315221</t>
  </si>
  <si>
    <t>Kanalizační potrubí z tvrdého PVC-systém KG tuhost třídy SN8 DN150</t>
  </si>
  <si>
    <t>2,2m přípojka od vpusti odvodňovacího žlabu DN 100 + trubní spádiště 1,06m</t>
  </si>
  <si>
    <t>"Přípojka od žlabu DN 100"2,2+1,06</t>
  </si>
  <si>
    <t>"Přípojka od bodové uliční vpusti"2,9</t>
  </si>
  <si>
    <t>28611363</t>
  </si>
  <si>
    <t>KOLENO KANAL PLAST KGB 150X87R B</t>
  </si>
  <si>
    <t>kus</t>
  </si>
  <si>
    <t>28611360</t>
  </si>
  <si>
    <t>KOLENO KANAL PLAST KGB 150X30R B</t>
  </si>
  <si>
    <t>871315221R</t>
  </si>
  <si>
    <t>Kanalizační potrubí z PP UR2  SN 16  DN 150</t>
  </si>
  <si>
    <t>"Přípojky od vpustí"7,0+4,8+11,0</t>
  </si>
  <si>
    <t>089</t>
  </si>
  <si>
    <t>drobné objekty a zařízení</t>
  </si>
  <si>
    <t>894812131</t>
  </si>
  <si>
    <t>Revizní a čistící šachta z PP DN 315 šachtová roura korugovaná bez hrdla světlé hloubky 1250 mm</t>
  </si>
  <si>
    <t>vpust od betonového žlabu</t>
  </si>
  <si>
    <t>899623161</t>
  </si>
  <si>
    <t>Obetonování potrubí nebo zdiva stok betonem prostým tř. C 20/25 v otevřeném výkopu</t>
  </si>
  <si>
    <t>ochrana kanal.potrubí v délce 14 m v tl. cca 200 mm</t>
  </si>
  <si>
    <t>899643111</t>
  </si>
  <si>
    <t>Bednění pro obetonování potrubí otevřený výkop</t>
  </si>
  <si>
    <t>2*14,0*0,2</t>
  </si>
  <si>
    <t>31316660</t>
  </si>
  <si>
    <t>SIT SVAR KARI KH 30 3X2M</t>
  </si>
  <si>
    <t>kum2</t>
  </si>
  <si>
    <t>0,001*4,44*14*2*1,1</t>
  </si>
  <si>
    <t>895941111</t>
  </si>
  <si>
    <t>Zřízení vpusti kanalizační uliční z betonových dílců typ UV-50 normální</t>
  </si>
  <si>
    <t>59223850</t>
  </si>
  <si>
    <t>DNO S VYTOK OTV TBV-Q 1A 45X33X5 A</t>
  </si>
  <si>
    <t>59223857</t>
  </si>
  <si>
    <t>SKRUZ HORNI TBV-Q 5B 45X30X5 A</t>
  </si>
  <si>
    <t>59223864</t>
  </si>
  <si>
    <t>PRSTEN VYROVNAV TBV-Q 10A 39X6X5 A</t>
  </si>
  <si>
    <t>592239040</t>
  </si>
  <si>
    <t>Kalový koš DIN 4052 - A4</t>
  </si>
  <si>
    <t>592239060</t>
  </si>
  <si>
    <t>Vtoková mříž M1 D400,DIN 19583-13</t>
  </si>
  <si>
    <t>592239070</t>
  </si>
  <si>
    <t>Rám BEGU DIN 19583-9 D 400</t>
  </si>
  <si>
    <t>592239080</t>
  </si>
  <si>
    <t>Koleno KGB 150/45</t>
  </si>
  <si>
    <t>592239090</t>
  </si>
  <si>
    <t>Koleno KGB 150/67,5</t>
  </si>
  <si>
    <t>091</t>
  </si>
  <si>
    <t>doplňující konstrukce</t>
  </si>
  <si>
    <t>113202111</t>
  </si>
  <si>
    <t>Vytrhání obrub krajníků obrubníků stojatých</t>
  </si>
  <si>
    <t>u autobusové zastávky pro výstavbu šachty splaškové kanal.</t>
  </si>
  <si>
    <t>979024442</t>
  </si>
  <si>
    <t>Očištění vybouraných obrubníků a krajníků chodníkových</t>
  </si>
  <si>
    <t>916231113</t>
  </si>
  <si>
    <t>Osazení chodníkového obrubníku betonového ležatého s boční opěrou do lože z betonu prostého</t>
  </si>
  <si>
    <t>916131213</t>
  </si>
  <si>
    <t>Osazení silničního obrubníku betonového stojatého s boční opěrou do lože z betonu prostého</t>
  </si>
  <si>
    <t>"BO 15/25"220</t>
  </si>
  <si>
    <t>"BO 10/25"8</t>
  </si>
  <si>
    <t>59217491</t>
  </si>
  <si>
    <t>OBRUB SIL ABO 2-15 100X15X25 A</t>
  </si>
  <si>
    <t>220*1,03</t>
  </si>
  <si>
    <t>59217490</t>
  </si>
  <si>
    <t>OBRUB SIL ABO 13-10 100X10X25 A</t>
  </si>
  <si>
    <t>8,0*1,03</t>
  </si>
  <si>
    <t>916241213</t>
  </si>
  <si>
    <t>Osazení chodníkového obrubníku kamenného stojatého s boční opěrou do lože z betonu prostého</t>
  </si>
  <si>
    <t>59217411</t>
  </si>
  <si>
    <t>OBRUBNIK CHOD ABO 15-10 100X8X20 A</t>
  </si>
  <si>
    <t>183*1,03</t>
  </si>
  <si>
    <t>916371121</t>
  </si>
  <si>
    <t>Zahradní obrubník - plastový obrubník trojúhelníkového tvaru 1000x80x60 vč.plastových hřebů</t>
  </si>
  <si>
    <t>914511111</t>
  </si>
  <si>
    <t>Montáž sloupku dopravních značek délky do 3,5 m s betonovým základem</t>
  </si>
  <si>
    <t>91401002</t>
  </si>
  <si>
    <t>Nosná konstrukce dopravní značky</t>
  </si>
  <si>
    <t>kus0</t>
  </si>
  <si>
    <t>914111111</t>
  </si>
  <si>
    <t>Montáž svislé dopravní značky do velikosti 1 m2 objímkami na sloupek nebo konzolu</t>
  </si>
  <si>
    <t>91401001</t>
  </si>
  <si>
    <t>Dopravní značka svislá</t>
  </si>
  <si>
    <t>P2 - 1x, P6- 1x, IP12 + O1 - 1x, IP 12 - 3x, E8d - 2x, E 13 - 3x</t>
  </si>
  <si>
    <t>915221111</t>
  </si>
  <si>
    <t>Vodorovné dopravní značení bílým plastem vodící čáry šířky 250 mm - V4</t>
  </si>
  <si>
    <t>38,5*2</t>
  </si>
  <si>
    <t>915231111</t>
  </si>
  <si>
    <t>Vodorovné dopravní značení bílým plastem přechody pro chodce, šipky, symboly</t>
  </si>
  <si>
    <t>V10e - 19x, V10f - 1x</t>
  </si>
  <si>
    <t>15*0,25*19+4*0,25+2,5</t>
  </si>
  <si>
    <t>091R01</t>
  </si>
  <si>
    <t>Provizorní dopravní značení po dobu výstavby</t>
  </si>
  <si>
    <t>kpl</t>
  </si>
  <si>
    <t>093</t>
  </si>
  <si>
    <t>různé dokončující práce</t>
  </si>
  <si>
    <t>935113111</t>
  </si>
  <si>
    <t>Osazení odvodňovacího polymerbetonového žlabu s krycím roštem šířky do 200 mm DN 100</t>
  </si>
  <si>
    <t>stavební šířka 160 mm</t>
  </si>
  <si>
    <t>59227005</t>
  </si>
  <si>
    <t>ZLAB DN 100, 100X13X18X18CMA</t>
  </si>
  <si>
    <t>59227027</t>
  </si>
  <si>
    <t>CELO ZLABU</t>
  </si>
  <si>
    <t>59227028</t>
  </si>
  <si>
    <t>CELO VYTOK ZLABU</t>
  </si>
  <si>
    <t>59227022</t>
  </si>
  <si>
    <t>ROST LINOVY C 250</t>
  </si>
  <si>
    <t>092R01</t>
  </si>
  <si>
    <t>Bodová uliční vpust jednodílná tř.D z betonu vyztuženého skelnými vlákny</t>
  </si>
  <si>
    <t>Horní hrana po obvodu chráněna ocel.pozinkovaným rámem.
Kryty jsou k vpusti připevněny bezešroubým aretačním systémem.</t>
  </si>
  <si>
    <t>59227025</t>
  </si>
  <si>
    <t>VPUST ZLAB  50X13A</t>
  </si>
  <si>
    <t>Kryt GUGI litin.pororošt oka 20/30, černý</t>
  </si>
  <si>
    <t>935112111</t>
  </si>
  <si>
    <t>Osazení příkopového žlabu do betonu tl 100 mm z betonových tvárnic š 500 mm</t>
  </si>
  <si>
    <t>592R01</t>
  </si>
  <si>
    <t>Betonový žlab šířky 0,21 m</t>
  </si>
  <si>
    <t>98/0,28</t>
  </si>
  <si>
    <t>093R02</t>
  </si>
  <si>
    <t>Chráničky sděl.kabelů PVC půlené D 110</t>
  </si>
  <si>
    <t>099</t>
  </si>
  <si>
    <t>přesun hmot</t>
  </si>
  <si>
    <t>U</t>
  </si>
  <si>
    <t>998223011</t>
  </si>
  <si>
    <t>Přesun hmot pro pozemní komunikace s krytem dlážděným</t>
  </si>
  <si>
    <t>767</t>
  </si>
  <si>
    <t>PSV</t>
  </si>
  <si>
    <t>kovové stavební konstrukce</t>
  </si>
  <si>
    <t>767R01</t>
  </si>
  <si>
    <t>Zábradlí ocelové se svislými sprušlemi v=900 mm</t>
  </si>
  <si>
    <t>žárově pozinkováno, konstrukce jakl 60x30x4 a pásovina 60x4. 
Ukotvení do betonového základu v nezamrzné hloubce.
U kotvení do bet schodiště pomocí přivařené ocel.patky 150x150 mm (4ks) a ocel.
kotev M 10x100 (16ks)</t>
  </si>
  <si>
    <t>275313611</t>
  </si>
  <si>
    <t>Základové patky z betonu tř. C 16/20 vč.bednění</t>
  </si>
  <si>
    <t>patky zábradlí</t>
  </si>
  <si>
    <t>Krycí list zadání</t>
  </si>
  <si>
    <t>Název stavby:</t>
  </si>
  <si>
    <t>Mateřská škola - Nová Bělá</t>
  </si>
  <si>
    <t>Část:</t>
  </si>
  <si>
    <t>Zakázka:</t>
  </si>
  <si>
    <t>MOJ12280</t>
  </si>
  <si>
    <t>Umístění:</t>
  </si>
  <si>
    <t>Nová Bělá - Mitrovická</t>
  </si>
  <si>
    <t>Stav. objekt č:</t>
  </si>
  <si>
    <t>Investor:</t>
  </si>
  <si>
    <t>Statutární město Ostrava, MO Nová Bělá</t>
  </si>
  <si>
    <t>Č. rozpočtu:</t>
  </si>
  <si>
    <t>c:\RozpNz\Data;MOJ12280;Mateřská škola - Nová Bělá</t>
  </si>
  <si>
    <t>Objednal:</t>
  </si>
  <si>
    <t>Č. dodatku:</t>
  </si>
  <si>
    <t>Projektant:</t>
  </si>
  <si>
    <t>OSA projekt s.r.o.</t>
  </si>
  <si>
    <t>Archivní číslo:</t>
  </si>
  <si>
    <t>Zpracoval:</t>
  </si>
  <si>
    <t>Ing. Václav Mojžíšek</t>
  </si>
  <si>
    <t>Datum:</t>
  </si>
  <si>
    <t>02/12/2012</t>
  </si>
  <si>
    <t>Rozpočet vychází z textových a výkresových částí dokumentace.</t>
  </si>
  <si>
    <t>Cenová soustava :</t>
  </si>
  <si>
    <t>ÚRS Praha 2012</t>
  </si>
  <si>
    <r>
      <t xml:space="preserve">Cenové a technické podmínky katalogů jsou přístupné na stránce </t>
    </r>
    <r>
      <rPr>
        <sz val="10"/>
        <color indexed="12"/>
        <rFont val="Arial"/>
        <family val="2"/>
      </rPr>
      <t>www.cs-urs.cz</t>
    </r>
    <r>
      <rPr>
        <sz val="10"/>
        <rFont val="Arial"/>
        <family val="2"/>
      </rPr>
      <t>.</t>
    </r>
  </si>
  <si>
    <t>Rozpočtové náklady [Kč]</t>
  </si>
  <si>
    <t>Ostatní náklady</t>
  </si>
  <si>
    <t>Vypracoval:</t>
  </si>
  <si>
    <t>Typ oddílu</t>
  </si>
  <si>
    <t>Název nákladu</t>
  </si>
  <si>
    <t>Částka</t>
  </si>
  <si>
    <t>Sazba DPH</t>
  </si>
  <si>
    <t>MON</t>
  </si>
  <si>
    <t>VRN</t>
  </si>
  <si>
    <t>OST</t>
  </si>
  <si>
    <t>Dne: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</si>
  <si>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</si>
  <si>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</si>
  <si>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</si>
  <si>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</si>
  <si>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</si>
  <si>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</si>
  <si>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</si>
  <si>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</si>
  <si>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</si>
  <si>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</si>
  <si>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</si>
  <si>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naklady (Rozpočet +Ostatní) vč. DPH</t>
  </si>
  <si>
    <t>Účelové měrné jednotky (bez DPH)</t>
  </si>
  <si>
    <t>Název MJ</t>
  </si>
  <si>
    <t>Počet MJ</t>
  </si>
  <si>
    <t>Náklady/MJ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</si>
</sst>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"/>
    <numFmt numFmtId="166" formatCode="#,##0.000"/>
    <numFmt numFmtId="167" formatCode="#,##0.00&quot; Kč&quot;;[RED]\-#,##0.00&quot; Kč&quot;"/>
    <numFmt numFmtId="168" formatCode="0;;&quot;&quot;"/>
    <numFmt numFmtId="169" formatCode="#,##0.00&quot; Kč&quot;;\-#,##0.00&quot; Kč&quot;"/>
    <numFmt numFmtId="170" formatCode="0&quot; %&quot;"/>
    <numFmt numFmtId="171" formatCode="_-* #,##0.00\,_K_č_-;\-* #,##0.00\,_K_č_-;_-* \-??\ _K_č_-;_-@_-"/>
    <numFmt numFmtId="172" formatCode="@"/>
    <numFmt numFmtId="173" formatCode="#,##0.00;\-#,###,##0.00;&quot;&quot;"/>
    <numFmt numFmtId="174" formatCode="#,##0.00&quot; Kč&quot;;\-#,##0.00&quot; Kč&quot;;&quot;&quot;"/>
    <numFmt numFmtId="175" formatCode="0.00"/>
    <numFmt numFmtId="176" formatCode="#,##0.00;;&quot;&quot;"/>
    <numFmt numFmtId="177" formatCode="#,##0.00\ [$Kč-405];[RED]\-#,##0.00\ [$Kč-405]"/>
  </numFmts>
  <fonts count="28">
    <font>
      <sz val="10"/>
      <name val="Arial"/>
      <family val="2"/>
    </font>
    <font>
      <sz val="8"/>
      <name val="Arial"/>
      <family val="2"/>
    </font>
    <font>
      <sz val="10"/>
      <color indexed="8"/>
      <name val="Andale Sans UI;Arial Unicode MS;Lucida Sans Unicode;Tahoma;Luxi Sans;Interface User;WarpSans;Geneva;Tahoma;MS Sans Serif;Helv;Dialog;Albany;Lucida;Helvetica;Charcoal;Chicago;Arial;Helmet;Interface System;Sans Serif"/>
      <family val="1"/>
    </font>
    <font>
      <b/>
      <i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color indexed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.5"/>
      <color indexed="10"/>
      <name val="Arial"/>
      <family val="2"/>
    </font>
    <font>
      <b/>
      <sz val="10"/>
      <color indexed="6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8"/>
      <color indexed="63"/>
      <name val="Arial"/>
      <family val="2"/>
    </font>
    <font>
      <sz val="8"/>
      <color indexed="17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0"/>
      <color indexed="12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9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4" fontId="1" fillId="0" borderId="0" xfId="0" applyFont="1" applyFill="1" applyBorder="1" applyAlignment="1">
      <alignment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7" fillId="2" borderId="0" xfId="0" applyFont="1" applyFill="1" applyBorder="1" applyAlignment="1">
      <alignment horizontal="center"/>
    </xf>
    <xf numFmtId="167" fontId="8" fillId="3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 horizontal="right"/>
    </xf>
    <xf numFmtId="168" fontId="9" fillId="2" borderId="0" xfId="0" applyNumberFormat="1" applyFont="1" applyFill="1" applyBorder="1" applyAlignment="1">
      <alignment/>
    </xf>
    <xf numFmtId="164" fontId="10" fillId="4" borderId="2" xfId="0" applyFont="1" applyFill="1" applyBorder="1" applyAlignment="1">
      <alignment horizontal="center"/>
    </xf>
    <xf numFmtId="164" fontId="10" fillId="4" borderId="2" xfId="0" applyFont="1" applyFill="1" applyBorder="1" applyAlignment="1">
      <alignment/>
    </xf>
    <xf numFmtId="164" fontId="10" fillId="4" borderId="2" xfId="0" applyFont="1" applyFill="1" applyBorder="1" applyAlignment="1">
      <alignment horizontal="right"/>
    </xf>
    <xf numFmtId="165" fontId="10" fillId="4" borderId="2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center"/>
    </xf>
    <xf numFmtId="164" fontId="11" fillId="3" borderId="2" xfId="0" applyFont="1" applyFill="1" applyBorder="1" applyAlignment="1">
      <alignment horizontal="right" vertical="top"/>
    </xf>
    <xf numFmtId="164" fontId="11" fillId="3" borderId="2" xfId="0" applyFont="1" applyFill="1" applyBorder="1" applyAlignment="1">
      <alignment vertical="top"/>
    </xf>
    <xf numFmtId="164" fontId="11" fillId="3" borderId="2" xfId="0" applyFont="1" applyFill="1" applyBorder="1" applyAlignment="1">
      <alignment horizontal="center" vertical="top"/>
    </xf>
    <xf numFmtId="164" fontId="11" fillId="3" borderId="2" xfId="0" applyFont="1" applyFill="1" applyBorder="1" applyAlignment="1">
      <alignment vertical="top" wrapText="1"/>
    </xf>
    <xf numFmtId="167" fontId="12" fillId="3" borderId="2" xfId="0" applyNumberFormat="1" applyFont="1" applyFill="1" applyBorder="1" applyAlignment="1">
      <alignment vertical="top"/>
    </xf>
    <xf numFmtId="165" fontId="12" fillId="3" borderId="2" xfId="0" applyNumberFormat="1" applyFont="1" applyFill="1" applyBorder="1" applyAlignment="1">
      <alignment vertical="top"/>
    </xf>
    <xf numFmtId="166" fontId="12" fillId="3" borderId="2" xfId="0" applyNumberFormat="1" applyFont="1" applyFill="1" applyBorder="1" applyAlignment="1">
      <alignment vertical="top"/>
    </xf>
    <xf numFmtId="165" fontId="12" fillId="3" borderId="2" xfId="0" applyNumberFormat="1" applyFont="1" applyFill="1" applyBorder="1" applyAlignment="1">
      <alignment horizontal="right" vertical="top"/>
    </xf>
    <xf numFmtId="164" fontId="0" fillId="2" borderId="0" xfId="0" applyFont="1" applyFill="1" applyBorder="1" applyAlignment="1">
      <alignment vertical="top"/>
    </xf>
    <xf numFmtId="164" fontId="13" fillId="2" borderId="0" xfId="0" applyFont="1" applyFill="1" applyBorder="1" applyAlignment="1">
      <alignment vertical="top"/>
    </xf>
    <xf numFmtId="164" fontId="13" fillId="5" borderId="2" xfId="0" applyFont="1" applyFill="1" applyBorder="1" applyAlignment="1">
      <alignment horizontal="right" vertical="top"/>
    </xf>
    <xf numFmtId="164" fontId="13" fillId="5" borderId="2" xfId="0" applyFont="1" applyFill="1" applyBorder="1" applyAlignment="1">
      <alignment horizontal="center" vertical="top"/>
    </xf>
    <xf numFmtId="164" fontId="13" fillId="5" borderId="2" xfId="0" applyFont="1" applyFill="1" applyBorder="1" applyAlignment="1">
      <alignment vertical="top"/>
    </xf>
    <xf numFmtId="164" fontId="13" fillId="5" borderId="2" xfId="0" applyFont="1" applyFill="1" applyBorder="1" applyAlignment="1">
      <alignment vertical="top" wrapText="1"/>
    </xf>
    <xf numFmtId="169" fontId="13" fillId="5" borderId="2" xfId="0" applyNumberFormat="1" applyFont="1" applyFill="1" applyBorder="1" applyAlignment="1">
      <alignment vertical="top"/>
    </xf>
    <xf numFmtId="165" fontId="13" fillId="5" borderId="2" xfId="0" applyNumberFormat="1" applyFont="1" applyFill="1" applyBorder="1" applyAlignment="1">
      <alignment vertical="top"/>
    </xf>
    <xf numFmtId="166" fontId="13" fillId="5" borderId="2" xfId="0" applyNumberFormat="1" applyFont="1" applyFill="1" applyBorder="1" applyAlignment="1">
      <alignment vertical="top"/>
    </xf>
    <xf numFmtId="165" fontId="13" fillId="5" borderId="2" xfId="0" applyNumberFormat="1" applyFont="1" applyFill="1" applyBorder="1" applyAlignment="1">
      <alignment horizontal="right" vertical="top"/>
    </xf>
    <xf numFmtId="164" fontId="13" fillId="6" borderId="0" xfId="0" applyFont="1" applyFill="1" applyBorder="1" applyAlignment="1">
      <alignment horizontal="right" vertical="top"/>
    </xf>
    <xf numFmtId="164" fontId="13" fillId="6" borderId="0" xfId="0" applyFont="1" applyFill="1" applyBorder="1" applyAlignment="1">
      <alignment horizontal="center" vertical="top"/>
    </xf>
    <xf numFmtId="164" fontId="14" fillId="6" borderId="0" xfId="0" applyFont="1" applyFill="1" applyBorder="1" applyAlignment="1">
      <alignment vertical="top"/>
    </xf>
    <xf numFmtId="164" fontId="13" fillId="6" borderId="0" xfId="0" applyFont="1" applyFill="1" applyBorder="1" applyAlignment="1">
      <alignment vertical="top"/>
    </xf>
    <xf numFmtId="164" fontId="13" fillId="6" borderId="0" xfId="0" applyFont="1" applyFill="1" applyBorder="1" applyAlignment="1">
      <alignment vertical="top" wrapText="1"/>
    </xf>
    <xf numFmtId="169" fontId="13" fillId="6" borderId="0" xfId="0" applyNumberFormat="1" applyFont="1" applyFill="1" applyBorder="1" applyAlignment="1">
      <alignment vertical="top"/>
    </xf>
    <xf numFmtId="165" fontId="13" fillId="6" borderId="0" xfId="0" applyNumberFormat="1" applyFont="1" applyFill="1" applyBorder="1" applyAlignment="1">
      <alignment vertical="top"/>
    </xf>
    <xf numFmtId="166" fontId="13" fillId="6" borderId="0" xfId="0" applyNumberFormat="1" applyFont="1" applyFill="1" applyBorder="1" applyAlignment="1">
      <alignment vertical="top"/>
    </xf>
    <xf numFmtId="165" fontId="13" fillId="6" borderId="0" xfId="0" applyNumberFormat="1" applyFont="1" applyFill="1" applyBorder="1" applyAlignment="1">
      <alignment horizontal="right" vertical="top"/>
    </xf>
    <xf numFmtId="164" fontId="15" fillId="2" borderId="3" xfId="0" applyFont="1" applyFill="1" applyBorder="1" applyAlignment="1">
      <alignment horizontal="center" vertical="top"/>
    </xf>
    <xf numFmtId="164" fontId="10" fillId="2" borderId="3" xfId="0" applyFont="1" applyFill="1" applyBorder="1" applyAlignment="1">
      <alignment horizontal="center" vertical="top"/>
    </xf>
    <xf numFmtId="164" fontId="10" fillId="2" borderId="3" xfId="0" applyFont="1" applyFill="1" applyBorder="1" applyAlignment="1">
      <alignment vertical="top"/>
    </xf>
    <xf numFmtId="164" fontId="0" fillId="2" borderId="3" xfId="0" applyFont="1" applyFill="1" applyBorder="1" applyAlignment="1">
      <alignment vertical="top" wrapText="1"/>
    </xf>
    <xf numFmtId="166" fontId="0" fillId="2" borderId="3" xfId="0" applyNumberFormat="1" applyFont="1" applyFill="1" applyBorder="1" applyAlignment="1">
      <alignment vertical="top"/>
    </xf>
    <xf numFmtId="164" fontId="0" fillId="2" borderId="3" xfId="0" applyFont="1" applyFill="1" applyBorder="1" applyAlignment="1">
      <alignment horizontal="center" vertical="top"/>
    </xf>
    <xf numFmtId="165" fontId="0" fillId="2" borderId="3" xfId="0" applyNumberFormat="1" applyFont="1" applyFill="1" applyBorder="1" applyAlignment="1">
      <alignment vertical="top"/>
    </xf>
    <xf numFmtId="169" fontId="10" fillId="2" borderId="3" xfId="0" applyNumberFormat="1" applyFont="1" applyFill="1" applyBorder="1" applyAlignment="1">
      <alignment vertical="top"/>
    </xf>
    <xf numFmtId="165" fontId="15" fillId="2" borderId="3" xfId="0" applyNumberFormat="1" applyFont="1" applyFill="1" applyBorder="1" applyAlignment="1">
      <alignment vertical="top"/>
    </xf>
    <xf numFmtId="170" fontId="2" fillId="2" borderId="3" xfId="0" applyNumberFormat="1" applyFont="1" applyFill="1" applyBorder="1" applyAlignment="1">
      <alignment horizontal="right" vertical="top"/>
    </xf>
    <xf numFmtId="171" fontId="0" fillId="2" borderId="0" xfId="0" applyNumberFormat="1" applyFont="1" applyFill="1" applyBorder="1" applyAlignment="1">
      <alignment horizontal="right" vertical="top"/>
    </xf>
    <xf numFmtId="164" fontId="1" fillId="2" borderId="0" xfId="0" applyFont="1" applyFill="1" applyBorder="1" applyAlignment="1">
      <alignment vertical="top"/>
    </xf>
    <xf numFmtId="164" fontId="16" fillId="2" borderId="0" xfId="0" applyFont="1" applyFill="1" applyBorder="1" applyAlignment="1">
      <alignment vertical="top" wrapText="1"/>
    </xf>
    <xf numFmtId="164" fontId="1" fillId="2" borderId="0" xfId="0" applyFont="1" applyFill="1" applyBorder="1" applyAlignment="1">
      <alignment horizontal="center" vertical="top"/>
    </xf>
    <xf numFmtId="165" fontId="1" fillId="2" borderId="0" xfId="0" applyNumberFormat="1" applyFont="1" applyFill="1" applyBorder="1" applyAlignment="1">
      <alignment vertical="top"/>
    </xf>
    <xf numFmtId="166" fontId="1" fillId="2" borderId="0" xfId="0" applyNumberFormat="1" applyFont="1" applyFill="1" applyBorder="1" applyAlignment="1">
      <alignment vertical="top"/>
    </xf>
    <xf numFmtId="164" fontId="1" fillId="2" borderId="0" xfId="0" applyFont="1" applyFill="1" applyBorder="1" applyAlignment="1">
      <alignment horizontal="right" vertical="top"/>
    </xf>
    <xf numFmtId="164" fontId="1" fillId="0" borderId="0" xfId="0" applyFont="1" applyBorder="1" applyAlignment="1">
      <alignment vertical="top"/>
    </xf>
    <xf numFmtId="164" fontId="17" fillId="2" borderId="0" xfId="0" applyFont="1" applyFill="1" applyBorder="1" applyAlignment="1">
      <alignment/>
    </xf>
    <xf numFmtId="166" fontId="17" fillId="2" borderId="0" xfId="0" applyNumberFormat="1" applyFont="1" applyFill="1" applyBorder="1" applyAlignment="1">
      <alignment horizontal="right"/>
    </xf>
    <xf numFmtId="164" fontId="17" fillId="2" borderId="0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/>
    </xf>
    <xf numFmtId="164" fontId="17" fillId="2" borderId="0" xfId="0" applyFont="1" applyFill="1" applyBorder="1" applyAlignment="1">
      <alignment horizontal="right"/>
    </xf>
    <xf numFmtId="164" fontId="18" fillId="2" borderId="4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/>
    </xf>
    <xf numFmtId="164" fontId="18" fillId="2" borderId="6" xfId="0" applyFont="1" applyFill="1" applyBorder="1" applyAlignment="1">
      <alignment horizontal="center" vertical="center"/>
    </xf>
    <xf numFmtId="164" fontId="19" fillId="4" borderId="1" xfId="0" applyFont="1" applyFill="1" applyBorder="1" applyAlignment="1">
      <alignment horizontal="left" vertical="center"/>
    </xf>
    <xf numFmtId="164" fontId="14" fillId="4" borderId="1" xfId="0" applyFont="1" applyFill="1" applyBorder="1" applyAlignment="1">
      <alignment horizontal="left" vertical="center"/>
    </xf>
    <xf numFmtId="164" fontId="20" fillId="4" borderId="1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left" vertical="center"/>
    </xf>
    <xf numFmtId="164" fontId="0" fillId="2" borderId="7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64" fontId="15" fillId="2" borderId="3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22" fillId="4" borderId="1" xfId="0" applyFont="1" applyFill="1" applyBorder="1" applyAlignment="1">
      <alignment horizontal="center"/>
    </xf>
    <xf numFmtId="164" fontId="22" fillId="4" borderId="8" xfId="0" applyFont="1" applyFill="1" applyBorder="1" applyAlignment="1">
      <alignment horizontal="center"/>
    </xf>
    <xf numFmtId="164" fontId="10" fillId="4" borderId="1" xfId="0" applyFont="1" applyFill="1" applyBorder="1" applyAlignment="1">
      <alignment horizontal="center"/>
    </xf>
    <xf numFmtId="164" fontId="10" fillId="6" borderId="9" xfId="0" applyFont="1" applyFill="1" applyBorder="1" applyAlignment="1">
      <alignment horizontal="center" vertical="center"/>
    </xf>
    <xf numFmtId="164" fontId="10" fillId="6" borderId="2" xfId="0" applyFont="1" applyFill="1" applyBorder="1" applyAlignment="1">
      <alignment horizontal="center"/>
    </xf>
    <xf numFmtId="169" fontId="10" fillId="6" borderId="2" xfId="0" applyNumberFormat="1" applyFont="1" applyFill="1" applyBorder="1" applyAlignment="1">
      <alignment horizontal="center"/>
    </xf>
    <xf numFmtId="169" fontId="10" fillId="6" borderId="10" xfId="0" applyNumberFormat="1" applyFont="1" applyFill="1" applyBorder="1" applyAlignment="1">
      <alignment horizontal="center"/>
    </xf>
    <xf numFmtId="164" fontId="22" fillId="6" borderId="3" xfId="0" applyFont="1" applyFill="1" applyBorder="1" applyAlignment="1">
      <alignment horizontal="center"/>
    </xf>
    <xf numFmtId="164" fontId="10" fillId="6" borderId="3" xfId="0" applyFont="1" applyFill="1" applyBorder="1" applyAlignment="1">
      <alignment horizontal="center"/>
    </xf>
    <xf numFmtId="165" fontId="10" fillId="6" borderId="3" xfId="0" applyNumberFormat="1" applyFont="1" applyFill="1" applyBorder="1" applyAlignment="1">
      <alignment/>
    </xf>
    <xf numFmtId="164" fontId="10" fillId="6" borderId="2" xfId="0" applyFont="1" applyFill="1" applyBorder="1" applyAlignment="1">
      <alignment horizontal="center" vertical="center"/>
    </xf>
    <xf numFmtId="173" fontId="0" fillId="2" borderId="3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173" fontId="0" fillId="2" borderId="11" xfId="0" applyNumberFormat="1" applyFont="1" applyFill="1" applyBorder="1" applyAlignment="1">
      <alignment/>
    </xf>
    <xf numFmtId="164" fontId="23" fillId="2" borderId="3" xfId="0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70" fontId="0" fillId="2" borderId="3" xfId="0" applyNumberFormat="1" applyFont="1" applyFill="1" applyBorder="1" applyAlignment="1">
      <alignment/>
    </xf>
    <xf numFmtId="164" fontId="15" fillId="2" borderId="6" xfId="0" applyFont="1" applyFill="1" applyBorder="1" applyAlignment="1">
      <alignment/>
    </xf>
    <xf numFmtId="164" fontId="10" fillId="6" borderId="9" xfId="0" applyFont="1" applyFill="1" applyBorder="1" applyAlignment="1">
      <alignment horizontal="center"/>
    </xf>
    <xf numFmtId="173" fontId="10" fillId="6" borderId="2" xfId="0" applyNumberFormat="1" applyFont="1" applyFill="1" applyBorder="1" applyAlignment="1">
      <alignment/>
    </xf>
    <xf numFmtId="173" fontId="10" fillId="6" borderId="2" xfId="0" applyNumberFormat="1" applyFont="1" applyFill="1" applyBorder="1" applyAlignment="1">
      <alignment/>
    </xf>
    <xf numFmtId="173" fontId="10" fillId="6" borderId="10" xfId="0" applyNumberFormat="1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22" fillId="2" borderId="2" xfId="0" applyFont="1" applyFill="1" applyBorder="1" applyAlignment="1">
      <alignment/>
    </xf>
    <xf numFmtId="169" fontId="24" fillId="2" borderId="12" xfId="0" applyNumberFormat="1" applyFont="1" applyFill="1" applyBorder="1" applyAlignment="1">
      <alignment/>
    </xf>
    <xf numFmtId="164" fontId="10" fillId="2" borderId="2" xfId="0" applyFont="1" applyFill="1" applyBorder="1" applyAlignment="1">
      <alignment/>
    </xf>
    <xf numFmtId="169" fontId="10" fillId="2" borderId="13" xfId="0" applyNumberFormat="1" applyFont="1" applyFill="1" applyBorder="1" applyAlignment="1">
      <alignment/>
    </xf>
    <xf numFmtId="164" fontId="10" fillId="2" borderId="6" xfId="0" applyFont="1" applyFill="1" applyBorder="1" applyAlignment="1">
      <alignment horizontal="center"/>
    </xf>
    <xf numFmtId="164" fontId="10" fillId="6" borderId="2" xfId="0" applyFont="1" applyFill="1" applyBorder="1" applyAlignment="1">
      <alignment horizontal="left" vertical="center" wrapText="1"/>
    </xf>
    <xf numFmtId="169" fontId="10" fillId="6" borderId="13" xfId="0" applyNumberFormat="1" applyFont="1" applyFill="1" applyBorder="1" applyAlignment="1">
      <alignment horizontal="center" vertical="center"/>
    </xf>
    <xf numFmtId="164" fontId="10" fillId="6" borderId="3" xfId="0" applyFont="1" applyFill="1" applyBorder="1" applyAlignment="1">
      <alignment vertical="center"/>
    </xf>
    <xf numFmtId="174" fontId="10" fillId="6" borderId="3" xfId="0" applyNumberFormat="1" applyFont="1" applyFill="1" applyBorder="1" applyAlignment="1">
      <alignment horizontal="center" vertical="center"/>
    </xf>
    <xf numFmtId="164" fontId="10" fillId="4" borderId="3" xfId="0" applyFont="1" applyFill="1" applyBorder="1" applyAlignment="1">
      <alignment horizontal="center"/>
    </xf>
    <xf numFmtId="175" fontId="10" fillId="6" borderId="2" xfId="0" applyNumberFormat="1" applyFont="1" applyFill="1" applyBorder="1" applyAlignment="1">
      <alignment horizontal="center"/>
    </xf>
    <xf numFmtId="165" fontId="10" fillId="6" borderId="10" xfId="0" applyNumberFormat="1" applyFont="1" applyFill="1" applyBorder="1" applyAlignment="1">
      <alignment horizontal="center"/>
    </xf>
    <xf numFmtId="165" fontId="10" fillId="6" borderId="3" xfId="0" applyNumberFormat="1" applyFont="1" applyFill="1" applyBorder="1" applyAlignment="1">
      <alignment horizontal="center"/>
    </xf>
    <xf numFmtId="170" fontId="10" fillId="6" borderId="2" xfId="0" applyNumberFormat="1" applyFont="1" applyFill="1" applyBorder="1" applyAlignment="1">
      <alignment horizontal="center"/>
    </xf>
    <xf numFmtId="169" fontId="0" fillId="2" borderId="3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center"/>
    </xf>
    <xf numFmtId="164" fontId="10" fillId="2" borderId="3" xfId="0" applyFont="1" applyFill="1" applyBorder="1" applyAlignment="1">
      <alignment/>
    </xf>
    <xf numFmtId="174" fontId="15" fillId="2" borderId="3" xfId="0" applyNumberFormat="1" applyFont="1" applyFill="1" applyBorder="1" applyAlignment="1">
      <alignment horizontal="center"/>
    </xf>
    <xf numFmtId="174" fontId="0" fillId="2" borderId="3" xfId="0" applyNumberFormat="1" applyFont="1" applyFill="1" applyBorder="1" applyAlignment="1">
      <alignment horizontal="center"/>
    </xf>
    <xf numFmtId="164" fontId="10" fillId="6" borderId="2" xfId="0" applyFont="1" applyFill="1" applyBorder="1" applyAlignment="1">
      <alignment horizontal="left" vertical="center"/>
    </xf>
    <xf numFmtId="169" fontId="10" fillId="6" borderId="0" xfId="0" applyNumberFormat="1" applyFont="1" applyFill="1" applyBorder="1" applyAlignment="1">
      <alignment horizontal="center" vertical="center"/>
    </xf>
    <xf numFmtId="169" fontId="24" fillId="6" borderId="10" xfId="0" applyNumberFormat="1" applyFont="1" applyFill="1" applyBorder="1" applyAlignment="1">
      <alignment horizontal="center" vertical="center"/>
    </xf>
    <xf numFmtId="164" fontId="10" fillId="6" borderId="3" xfId="0" applyFont="1" applyFill="1" applyBorder="1" applyAlignment="1">
      <alignment horizontal="center" vertical="center"/>
    </xf>
    <xf numFmtId="176" fontId="10" fillId="6" borderId="3" xfId="0" applyNumberFormat="1" applyFont="1" applyFill="1" applyBorder="1" applyAlignment="1">
      <alignment horizontal="center" vertical="center"/>
    </xf>
    <xf numFmtId="164" fontId="25" fillId="4" borderId="1" xfId="0" applyFont="1" applyFill="1" applyBorder="1" applyAlignment="1">
      <alignment horizontal="center" vertical="center"/>
    </xf>
    <xf numFmtId="164" fontId="22" fillId="4" borderId="14" xfId="0" applyFont="1" applyFill="1" applyBorder="1" applyAlignment="1">
      <alignment horizontal="center"/>
    </xf>
    <xf numFmtId="177" fontId="26" fillId="6" borderId="5" xfId="0" applyNumberFormat="1" applyFont="1" applyFill="1" applyBorder="1" applyAlignment="1">
      <alignment horizontal="center" vertical="center"/>
    </xf>
    <xf numFmtId="164" fontId="10" fillId="6" borderId="15" xfId="0" applyFont="1" applyFill="1" applyBorder="1" applyAlignment="1">
      <alignment horizontal="center"/>
    </xf>
    <xf numFmtId="164" fontId="10" fillId="6" borderId="16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/>
    </xf>
    <xf numFmtId="164" fontId="0" fillId="2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s-urs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" sqref="B2"/>
    </sheetView>
  </sheetViews>
  <sheetFormatPr defaultColWidth="12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00390625" style="2" customWidth="1"/>
    <col min="7" max="7" width="61.8515625" style="2" customWidth="1"/>
    <col min="8" max="8" width="11.57421875" style="2" customWidth="1"/>
    <col min="9" max="9" width="8.140625" style="3" customWidth="1"/>
    <col min="10" max="10" width="12.28125" style="2" customWidth="1"/>
    <col min="11" max="11" width="15.421875" style="2" customWidth="1"/>
    <col min="12" max="12" width="11.7109375" style="4" customWidth="1"/>
    <col min="13" max="15" width="11.57421875" style="4" customWidth="1"/>
    <col min="16" max="16" width="11.140625" style="5" customWidth="1"/>
    <col min="17" max="17" width="7.28125" style="2" customWidth="1"/>
    <col min="18" max="18" width="10.421875" style="6" customWidth="1"/>
    <col min="19" max="19" width="1.7109375" style="2" customWidth="1"/>
    <col min="20" max="16384" width="11.57421875" style="2" customWidth="1"/>
  </cols>
  <sheetData>
    <row r="1" spans="1:18" s="11" customFormat="1" ht="12.75" customHeight="1" hidden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0" t="s">
        <v>15</v>
      </c>
      <c r="Q1" s="8" t="s">
        <v>16</v>
      </c>
      <c r="R1" s="8" t="s">
        <v>17</v>
      </c>
    </row>
    <row r="2" spans="1:19" ht="29.25" customHeight="1">
      <c r="A2" s="12"/>
      <c r="B2" s="13"/>
      <c r="C2" s="13"/>
      <c r="D2" s="13"/>
      <c r="E2" s="13"/>
      <c r="F2" s="13"/>
      <c r="G2" s="14" t="s">
        <v>18</v>
      </c>
      <c r="H2" s="14"/>
      <c r="I2" s="14"/>
      <c r="J2" s="14"/>
      <c r="K2" s="14"/>
      <c r="L2" s="15"/>
      <c r="M2" s="15"/>
      <c r="N2" s="15"/>
      <c r="O2" s="15"/>
      <c r="P2" s="15"/>
      <c r="Q2" s="15"/>
      <c r="R2" s="16"/>
      <c r="S2" s="13"/>
    </row>
    <row r="3" spans="1:19" ht="18.75" customHeight="1">
      <c r="A3" s="13"/>
      <c r="B3" s="17" t="s">
        <v>19</v>
      </c>
      <c r="C3" s="18"/>
      <c r="D3" s="18"/>
      <c r="E3" s="19" t="str">
        <f>KrycíList!D8</f>
        <v>c:\RozpNz\Data;MOJ12280;Mateřská škola - Nová Bělá</v>
      </c>
      <c r="F3" s="19"/>
      <c r="G3" s="20" t="str">
        <f>KrycíList!C4</f>
        <v>Mateřská škola - Nová Bělá</v>
      </c>
      <c r="H3" s="20"/>
      <c r="I3" s="20"/>
      <c r="J3" s="21" t="s">
        <v>20</v>
      </c>
      <c r="K3" s="22">
        <f>SUMIF(D7:D252,"B",K7:K252)</f>
        <v>0</v>
      </c>
      <c r="L3" s="23">
        <f>SUMIF(D7:D252,"B",L7:L252)</f>
        <v>0</v>
      </c>
      <c r="M3" s="23">
        <f>SUMIF(D7:D252,"B",M7:M252)</f>
        <v>0</v>
      </c>
      <c r="N3" s="23">
        <f>SUMIF(D7:D252,"B",N7:N252)</f>
        <v>0</v>
      </c>
      <c r="O3" s="23">
        <f>SUMIF(D7:D252,"B",O7:O252)</f>
        <v>0</v>
      </c>
      <c r="P3" s="23">
        <f>SUMIF(D7:D252,"B",P7:P252)</f>
        <v>971.7103829511794</v>
      </c>
      <c r="Q3" s="23">
        <f>SUMIF(D7:D252,"B",Q7:Q252)</f>
        <v>0.58</v>
      </c>
      <c r="R3" s="24">
        <f>ROUNDUP(SUMIF(D7:D252,"B",R7:R252),1)</f>
        <v>0</v>
      </c>
      <c r="S3" s="18"/>
    </row>
    <row r="4" spans="1:19" ht="13.5">
      <c r="A4" s="13"/>
      <c r="B4" s="13"/>
      <c r="C4" s="13"/>
      <c r="D4" s="13"/>
      <c r="E4" s="13"/>
      <c r="F4" s="13"/>
      <c r="G4" s="25" t="str">
        <f>KrycíList!J4</f>
        <v>SO 09 - Komunikace a zpevněné plochy</v>
      </c>
      <c r="H4" s="25"/>
      <c r="I4" s="25"/>
      <c r="J4" s="18"/>
      <c r="K4" s="13"/>
      <c r="L4" s="15"/>
      <c r="M4" s="15"/>
      <c r="N4" s="15"/>
      <c r="O4" s="15"/>
      <c r="P4" s="15"/>
      <c r="Q4" s="15"/>
      <c r="R4" s="16"/>
      <c r="S4" s="13"/>
    </row>
    <row r="5" spans="1:19" ht="12.75">
      <c r="A5" s="13"/>
      <c r="B5" s="26" t="s">
        <v>21</v>
      </c>
      <c r="C5" s="27" t="s">
        <v>22</v>
      </c>
      <c r="D5" s="26" t="s">
        <v>23</v>
      </c>
      <c r="E5" s="26" t="s">
        <v>24</v>
      </c>
      <c r="F5" s="26" t="s">
        <v>5</v>
      </c>
      <c r="G5" s="26" t="s">
        <v>25</v>
      </c>
      <c r="H5" s="28" t="s">
        <v>7</v>
      </c>
      <c r="I5" s="26" t="s">
        <v>8</v>
      </c>
      <c r="J5" s="28" t="s">
        <v>9</v>
      </c>
      <c r="K5" s="28" t="s">
        <v>26</v>
      </c>
      <c r="L5" s="29" t="s">
        <v>11</v>
      </c>
      <c r="M5" s="29" t="s">
        <v>12</v>
      </c>
      <c r="N5" s="29" t="s">
        <v>13</v>
      </c>
      <c r="O5" s="29" t="s">
        <v>14</v>
      </c>
      <c r="P5" s="29" t="s">
        <v>27</v>
      </c>
      <c r="Q5" s="29" t="s">
        <v>28</v>
      </c>
      <c r="R5" s="29" t="s">
        <v>17</v>
      </c>
      <c r="S5" s="13"/>
    </row>
    <row r="6" spans="1:19" ht="12.75">
      <c r="A6" s="13"/>
      <c r="B6" s="13"/>
      <c r="C6" s="13"/>
      <c r="D6" s="13"/>
      <c r="E6" s="13"/>
      <c r="F6" s="13"/>
      <c r="G6" s="13"/>
      <c r="H6" s="13"/>
      <c r="I6" s="30"/>
      <c r="J6" s="13"/>
      <c r="K6" s="13"/>
      <c r="L6" s="15"/>
      <c r="M6" s="15"/>
      <c r="N6" s="15"/>
      <c r="O6" s="15"/>
      <c r="P6" s="15"/>
      <c r="Q6" s="15"/>
      <c r="R6" s="16"/>
      <c r="S6" s="13"/>
    </row>
    <row r="7" spans="1:19" ht="15">
      <c r="A7" s="13"/>
      <c r="B7" s="31" t="s">
        <v>29</v>
      </c>
      <c r="C7" s="32"/>
      <c r="D7" s="33" t="s">
        <v>30</v>
      </c>
      <c r="E7" s="32"/>
      <c r="F7" s="32"/>
      <c r="G7" s="34" t="s">
        <v>31</v>
      </c>
      <c r="H7" s="32"/>
      <c r="I7" s="33"/>
      <c r="J7" s="32"/>
      <c r="K7" s="35">
        <f>SUMIF(D8:D250,"O",K8:K250)</f>
        <v>0</v>
      </c>
      <c r="L7" s="36">
        <f>SUMIF(D8:D250,"O",L8:L250)</f>
        <v>0</v>
      </c>
      <c r="M7" s="36">
        <f>SUMIF(D8:D250,"O",M8:M250)</f>
        <v>0</v>
      </c>
      <c r="N7" s="36">
        <f>SUMIF(D8:D250,"O",N8:N250)</f>
        <v>0</v>
      </c>
      <c r="O7" s="36">
        <f>SUMIF(D8:D250,"O",O8:O250)</f>
        <v>0</v>
      </c>
      <c r="P7" s="37">
        <f>SUMIF(D8:D250,"O",P8:P250)</f>
        <v>971.7103829511794</v>
      </c>
      <c r="Q7" s="37">
        <f>SUMIF(D8:D250,"O",Q8:Q250)</f>
        <v>0.58</v>
      </c>
      <c r="R7" s="38">
        <f>SUMIF(D8:D250,"O",R8:R250)</f>
        <v>0</v>
      </c>
      <c r="S7" s="39"/>
    </row>
    <row r="8" spans="1:19" ht="12.75" outlineLevel="1">
      <c r="A8" s="13"/>
      <c r="B8" s="40"/>
      <c r="C8" s="41" t="s">
        <v>29</v>
      </c>
      <c r="D8" s="42" t="s">
        <v>32</v>
      </c>
      <c r="E8" s="43"/>
      <c r="F8" s="43" t="s">
        <v>33</v>
      </c>
      <c r="G8" s="44" t="s">
        <v>34</v>
      </c>
      <c r="H8" s="43"/>
      <c r="I8" s="42"/>
      <c r="J8" s="43"/>
      <c r="K8" s="45">
        <f>SUBTOTAL(9,K9:K48)</f>
        <v>0</v>
      </c>
      <c r="L8" s="46">
        <f>SUBTOTAL(9,L9:L48)</f>
        <v>0</v>
      </c>
      <c r="M8" s="46">
        <f>SUBTOTAL(9,M9:M48)</f>
        <v>0</v>
      </c>
      <c r="N8" s="46">
        <f>SUBTOTAL(9,N9:N48)</f>
        <v>0</v>
      </c>
      <c r="O8" s="46">
        <f>SUBTOTAL(9,O9:O48)</f>
        <v>0</v>
      </c>
      <c r="P8" s="47">
        <f>SUMPRODUCT(P9:P48,H9:H48)</f>
        <v>461.98</v>
      </c>
      <c r="Q8" s="47">
        <f>SUMPRODUCT(Q9:Q48,H9:H48)</f>
        <v>0</v>
      </c>
      <c r="R8" s="48">
        <f>SUMPRODUCT(R9:R48,K9:K48)/100</f>
        <v>0</v>
      </c>
      <c r="S8" s="39"/>
    </row>
    <row r="9" spans="1:19" ht="12.75" outlineLevel="2">
      <c r="A9" s="13"/>
      <c r="B9" s="40"/>
      <c r="C9" s="49"/>
      <c r="D9" s="50"/>
      <c r="E9" s="51" t="s">
        <v>35</v>
      </c>
      <c r="F9" s="52"/>
      <c r="G9" s="53"/>
      <c r="H9" s="52"/>
      <c r="I9" s="50"/>
      <c r="J9" s="52"/>
      <c r="K9" s="54"/>
      <c r="L9" s="55"/>
      <c r="M9" s="55"/>
      <c r="N9" s="55"/>
      <c r="O9" s="55"/>
      <c r="P9" s="56"/>
      <c r="Q9" s="56"/>
      <c r="R9" s="57"/>
      <c r="S9" s="39"/>
    </row>
    <row r="10" spans="1:19" ht="25.5" outlineLevel="2">
      <c r="A10" s="13"/>
      <c r="B10" s="39"/>
      <c r="C10" s="39"/>
      <c r="D10" s="58" t="s">
        <v>36</v>
      </c>
      <c r="E10" s="59">
        <v>1</v>
      </c>
      <c r="F10" s="60" t="s">
        <v>37</v>
      </c>
      <c r="G10" s="61" t="s">
        <v>38</v>
      </c>
      <c r="H10" s="62">
        <v>459.6</v>
      </c>
      <c r="I10" s="63" t="s">
        <v>39</v>
      </c>
      <c r="J10" s="64"/>
      <c r="K10" s="65">
        <f>H10*J10</f>
        <v>0</v>
      </c>
      <c r="L10" s="66">
        <f>IF(D10="S",K10,"")</f>
      </c>
      <c r="M10" s="64">
        <f>IF(OR(D10="P",D10="U"),K10,"")</f>
        <v>0</v>
      </c>
      <c r="N10" s="64">
        <f>IF(D10="H",K10,"")</f>
      </c>
      <c r="O10" s="64">
        <f>IF(D10="V",K10,"")</f>
      </c>
      <c r="P10" s="62"/>
      <c r="Q10" s="62"/>
      <c r="R10" s="67">
        <v>21</v>
      </c>
      <c r="S10" s="68"/>
    </row>
    <row r="11" spans="1:19" s="75" customFormat="1" ht="11.25" outlineLevel="2">
      <c r="A11" s="69"/>
      <c r="B11" s="69"/>
      <c r="C11" s="69"/>
      <c r="D11" s="69"/>
      <c r="E11" s="69"/>
      <c r="F11" s="69"/>
      <c r="G11" s="70" t="s">
        <v>40</v>
      </c>
      <c r="H11" s="69"/>
      <c r="I11" s="71"/>
      <c r="J11" s="69"/>
      <c r="K11" s="69"/>
      <c r="L11" s="72"/>
      <c r="M11" s="72"/>
      <c r="N11" s="72"/>
      <c r="O11" s="72"/>
      <c r="P11" s="73"/>
      <c r="Q11" s="69"/>
      <c r="R11" s="74"/>
      <c r="S11" s="69"/>
    </row>
    <row r="12" spans="1:19" s="11" customFormat="1" ht="10.5" customHeight="1" outlineLevel="3">
      <c r="A12" s="19"/>
      <c r="B12" s="76"/>
      <c r="C12" s="76"/>
      <c r="D12" s="76"/>
      <c r="E12" s="76"/>
      <c r="F12" s="76"/>
      <c r="G12" s="76" t="s">
        <v>41</v>
      </c>
      <c r="H12" s="77">
        <v>1298</v>
      </c>
      <c r="I12" s="78"/>
      <c r="J12" s="76"/>
      <c r="K12" s="76"/>
      <c r="L12" s="79"/>
      <c r="M12" s="79"/>
      <c r="N12" s="79"/>
      <c r="O12" s="79"/>
      <c r="P12" s="79"/>
      <c r="Q12" s="79"/>
      <c r="R12" s="80"/>
      <c r="S12" s="76"/>
    </row>
    <row r="13" spans="1:19" ht="24.75" outlineLevel="2">
      <c r="A13" s="13"/>
      <c r="B13" s="39"/>
      <c r="C13" s="39"/>
      <c r="D13" s="58" t="s">
        <v>36</v>
      </c>
      <c r="E13" s="59">
        <v>2</v>
      </c>
      <c r="F13" s="60" t="s">
        <v>42</v>
      </c>
      <c r="G13" s="61" t="s">
        <v>43</v>
      </c>
      <c r="H13" s="62">
        <v>229.8</v>
      </c>
      <c r="I13" s="63" t="s">
        <v>39</v>
      </c>
      <c r="J13" s="64"/>
      <c r="K13" s="65">
        <f>H13*J13</f>
        <v>0</v>
      </c>
      <c r="L13" s="66">
        <f>IF(D13="S",K13,"")</f>
      </c>
      <c r="M13" s="64">
        <f>IF(OR(D13="P",D13="U"),K13,"")</f>
        <v>0</v>
      </c>
      <c r="N13" s="64">
        <f>IF(D13="H",K13,"")</f>
      </c>
      <c r="O13" s="64">
        <f>IF(D13="V",K13,"")</f>
      </c>
      <c r="P13" s="62"/>
      <c r="Q13" s="62"/>
      <c r="R13" s="67">
        <v>21</v>
      </c>
      <c r="S13" s="68"/>
    </row>
    <row r="14" spans="1:19" s="75" customFormat="1" ht="11.25" outlineLevel="2">
      <c r="A14" s="69"/>
      <c r="B14" s="69"/>
      <c r="C14" s="69"/>
      <c r="D14" s="69"/>
      <c r="E14" s="69"/>
      <c r="F14" s="69"/>
      <c r="G14" s="70" t="s">
        <v>44</v>
      </c>
      <c r="H14" s="69"/>
      <c r="I14" s="71"/>
      <c r="J14" s="69"/>
      <c r="K14" s="69"/>
      <c r="L14" s="72"/>
      <c r="M14" s="72"/>
      <c r="N14" s="72"/>
      <c r="O14" s="72"/>
      <c r="P14" s="73"/>
      <c r="Q14" s="69"/>
      <c r="R14" s="74"/>
      <c r="S14" s="69"/>
    </row>
    <row r="15" spans="1:19" s="11" customFormat="1" ht="10.5" customHeight="1" outlineLevel="3">
      <c r="A15" s="19"/>
      <c r="B15" s="76"/>
      <c r="C15" s="76"/>
      <c r="D15" s="76"/>
      <c r="E15" s="76"/>
      <c r="F15" s="76"/>
      <c r="G15" s="76" t="s">
        <v>45</v>
      </c>
      <c r="H15" s="77">
        <v>229.8</v>
      </c>
      <c r="I15" s="78"/>
      <c r="J15" s="76"/>
      <c r="K15" s="76"/>
      <c r="L15" s="79"/>
      <c r="M15" s="79"/>
      <c r="N15" s="79"/>
      <c r="O15" s="79"/>
      <c r="P15" s="79"/>
      <c r="Q15" s="79"/>
      <c r="R15" s="80"/>
      <c r="S15" s="76"/>
    </row>
    <row r="16" spans="1:19" ht="12.75" outlineLevel="2">
      <c r="A16" s="13"/>
      <c r="B16" s="39"/>
      <c r="C16" s="39"/>
      <c r="D16" s="58" t="s">
        <v>36</v>
      </c>
      <c r="E16" s="59">
        <v>3</v>
      </c>
      <c r="F16" s="60" t="s">
        <v>46</v>
      </c>
      <c r="G16" s="61" t="s">
        <v>47</v>
      </c>
      <c r="H16" s="62">
        <v>459.6</v>
      </c>
      <c r="I16" s="63" t="s">
        <v>39</v>
      </c>
      <c r="J16" s="64"/>
      <c r="K16" s="65">
        <f>H16*J16</f>
        <v>0</v>
      </c>
      <c r="L16" s="66">
        <f>IF(D16="S",K16,"")</f>
      </c>
      <c r="M16" s="64">
        <f>IF(OR(D16="P",D16="U"),K16,"")</f>
        <v>0</v>
      </c>
      <c r="N16" s="64">
        <f>IF(D16="H",K16,"")</f>
      </c>
      <c r="O16" s="64">
        <f>IF(D16="V",K16,"")</f>
      </c>
      <c r="P16" s="62"/>
      <c r="Q16" s="62"/>
      <c r="R16" s="67">
        <v>21</v>
      </c>
      <c r="S16" s="68"/>
    </row>
    <row r="17" spans="1:19" s="75" customFormat="1" ht="11.25" outlineLevel="2">
      <c r="A17" s="69"/>
      <c r="B17" s="69"/>
      <c r="C17" s="69"/>
      <c r="D17" s="69"/>
      <c r="E17" s="69"/>
      <c r="F17" s="69"/>
      <c r="G17" s="70" t="s">
        <v>48</v>
      </c>
      <c r="H17" s="69"/>
      <c r="I17" s="71"/>
      <c r="J17" s="69"/>
      <c r="K17" s="69"/>
      <c r="L17" s="72"/>
      <c r="M17" s="72"/>
      <c r="N17" s="72"/>
      <c r="O17" s="72"/>
      <c r="P17" s="73"/>
      <c r="Q17" s="69"/>
      <c r="R17" s="74"/>
      <c r="S17" s="69"/>
    </row>
    <row r="18" spans="1:19" ht="12.75" outlineLevel="2">
      <c r="A18" s="13"/>
      <c r="B18" s="39"/>
      <c r="C18" s="39"/>
      <c r="D18" s="58" t="s">
        <v>36</v>
      </c>
      <c r="E18" s="59">
        <v>4</v>
      </c>
      <c r="F18" s="60" t="s">
        <v>49</v>
      </c>
      <c r="G18" s="61" t="s">
        <v>50</v>
      </c>
      <c r="H18" s="62">
        <v>459.6</v>
      </c>
      <c r="I18" s="63" t="s">
        <v>39</v>
      </c>
      <c r="J18" s="64"/>
      <c r="K18" s="65">
        <f>H18*J18</f>
        <v>0</v>
      </c>
      <c r="L18" s="66">
        <f>IF(D18="S",K18,"")</f>
      </c>
      <c r="M18" s="64">
        <f>IF(OR(D18="P",D18="U"),K18,"")</f>
        <v>0</v>
      </c>
      <c r="N18" s="64">
        <f>IF(D18="H",K18,"")</f>
      </c>
      <c r="O18" s="64">
        <f>IF(D18="V",K18,"")</f>
      </c>
      <c r="P18" s="62"/>
      <c r="Q18" s="62"/>
      <c r="R18" s="67">
        <v>21</v>
      </c>
      <c r="S18" s="68"/>
    </row>
    <row r="19" spans="1:19" ht="24.75" outlineLevel="2">
      <c r="A19" s="13"/>
      <c r="B19" s="39"/>
      <c r="C19" s="39"/>
      <c r="D19" s="58" t="s">
        <v>36</v>
      </c>
      <c r="E19" s="59">
        <v>5</v>
      </c>
      <c r="F19" s="60" t="s">
        <v>37</v>
      </c>
      <c r="G19" s="61" t="s">
        <v>38</v>
      </c>
      <c r="H19" s="62">
        <v>166</v>
      </c>
      <c r="I19" s="63" t="s">
        <v>39</v>
      </c>
      <c r="J19" s="64"/>
      <c r="K19" s="65">
        <f>H19*J19</f>
        <v>0</v>
      </c>
      <c r="L19" s="66">
        <f>IF(D19="S",K19,"")</f>
      </c>
      <c r="M19" s="64">
        <f>IF(OR(D19="P",D19="U"),K19,"")</f>
        <v>0</v>
      </c>
      <c r="N19" s="64">
        <f>IF(D19="H",K19,"")</f>
      </c>
      <c r="O19" s="64">
        <f>IF(D19="V",K19,"")</f>
      </c>
      <c r="P19" s="62"/>
      <c r="Q19" s="62"/>
      <c r="R19" s="67">
        <v>21</v>
      </c>
      <c r="S19" s="68"/>
    </row>
    <row r="20" spans="1:19" s="75" customFormat="1" ht="11.25" outlineLevel="2">
      <c r="A20" s="69"/>
      <c r="B20" s="69"/>
      <c r="C20" s="69"/>
      <c r="D20" s="69"/>
      <c r="E20" s="69"/>
      <c r="F20" s="69"/>
      <c r="G20" s="70" t="s">
        <v>51</v>
      </c>
      <c r="H20" s="69"/>
      <c r="I20" s="71"/>
      <c r="J20" s="69"/>
      <c r="K20" s="69"/>
      <c r="L20" s="72"/>
      <c r="M20" s="72"/>
      <c r="N20" s="72"/>
      <c r="O20" s="72"/>
      <c r="P20" s="73"/>
      <c r="Q20" s="69"/>
      <c r="R20" s="74"/>
      <c r="S20" s="69"/>
    </row>
    <row r="21" spans="1:19" s="11" customFormat="1" ht="10.5" customHeight="1" outlineLevel="3">
      <c r="A21" s="19"/>
      <c r="B21" s="76"/>
      <c r="C21" s="76"/>
      <c r="D21" s="76"/>
      <c r="E21" s="76"/>
      <c r="F21" s="76"/>
      <c r="G21" s="76" t="s">
        <v>52</v>
      </c>
      <c r="H21" s="77">
        <v>166</v>
      </c>
      <c r="I21" s="78"/>
      <c r="J21" s="76"/>
      <c r="K21" s="76"/>
      <c r="L21" s="79"/>
      <c r="M21" s="79"/>
      <c r="N21" s="79"/>
      <c r="O21" s="79"/>
      <c r="P21" s="79"/>
      <c r="Q21" s="79"/>
      <c r="R21" s="80"/>
      <c r="S21" s="76"/>
    </row>
    <row r="22" spans="1:19" ht="24.75" outlineLevel="2">
      <c r="A22" s="13"/>
      <c r="B22" s="39"/>
      <c r="C22" s="39"/>
      <c r="D22" s="58" t="s">
        <v>36</v>
      </c>
      <c r="E22" s="59">
        <v>6</v>
      </c>
      <c r="F22" s="60" t="s">
        <v>42</v>
      </c>
      <c r="G22" s="61" t="s">
        <v>43</v>
      </c>
      <c r="H22" s="62">
        <v>83</v>
      </c>
      <c r="I22" s="63" t="s">
        <v>39</v>
      </c>
      <c r="J22" s="64"/>
      <c r="K22" s="65">
        <f>H22*J22</f>
        <v>0</v>
      </c>
      <c r="L22" s="66">
        <f>IF(D22="S",K22,"")</f>
      </c>
      <c r="M22" s="64">
        <f>IF(OR(D22="P",D22="U"),K22,"")</f>
        <v>0</v>
      </c>
      <c r="N22" s="64">
        <f>IF(D22="H",K22,"")</f>
      </c>
      <c r="O22" s="64">
        <f>IF(D22="V",K22,"")</f>
      </c>
      <c r="P22" s="62"/>
      <c r="Q22" s="62"/>
      <c r="R22" s="67">
        <v>21</v>
      </c>
      <c r="S22" s="68"/>
    </row>
    <row r="23" spans="1:19" s="75" customFormat="1" ht="11.25" outlineLevel="2">
      <c r="A23" s="69"/>
      <c r="B23" s="69"/>
      <c r="C23" s="69"/>
      <c r="D23" s="69"/>
      <c r="E23" s="69"/>
      <c r="F23" s="69"/>
      <c r="G23" s="70" t="s">
        <v>44</v>
      </c>
      <c r="H23" s="69"/>
      <c r="I23" s="71"/>
      <c r="J23" s="69"/>
      <c r="K23" s="69"/>
      <c r="L23" s="72"/>
      <c r="M23" s="72"/>
      <c r="N23" s="72"/>
      <c r="O23" s="72"/>
      <c r="P23" s="73"/>
      <c r="Q23" s="69"/>
      <c r="R23" s="74"/>
      <c r="S23" s="69"/>
    </row>
    <row r="24" spans="1:19" s="11" customFormat="1" ht="10.5" customHeight="1" outlineLevel="3">
      <c r="A24" s="19"/>
      <c r="B24" s="76"/>
      <c r="C24" s="76"/>
      <c r="D24" s="76"/>
      <c r="E24" s="76"/>
      <c r="F24" s="76"/>
      <c r="G24" s="76" t="s">
        <v>53</v>
      </c>
      <c r="H24" s="77">
        <v>83</v>
      </c>
      <c r="I24" s="78"/>
      <c r="J24" s="76"/>
      <c r="K24" s="76"/>
      <c r="L24" s="79"/>
      <c r="M24" s="79"/>
      <c r="N24" s="79"/>
      <c r="O24" s="79"/>
      <c r="P24" s="79"/>
      <c r="Q24" s="79"/>
      <c r="R24" s="80"/>
      <c r="S24" s="76"/>
    </row>
    <row r="25" spans="1:19" ht="12.75" outlineLevel="2">
      <c r="A25" s="13"/>
      <c r="B25" s="39"/>
      <c r="C25" s="39"/>
      <c r="D25" s="58" t="s">
        <v>36</v>
      </c>
      <c r="E25" s="59">
        <v>7</v>
      </c>
      <c r="F25" s="60" t="s">
        <v>54</v>
      </c>
      <c r="G25" s="61" t="s">
        <v>55</v>
      </c>
      <c r="H25" s="62">
        <v>166</v>
      </c>
      <c r="I25" s="63" t="s">
        <v>39</v>
      </c>
      <c r="J25" s="64"/>
      <c r="K25" s="65">
        <f>H25*J25</f>
        <v>0</v>
      </c>
      <c r="L25" s="66">
        <f>IF(D25="S",K25,"")</f>
      </c>
      <c r="M25" s="64">
        <f>IF(OR(D25="P",D25="U"),K25,"")</f>
        <v>0</v>
      </c>
      <c r="N25" s="64">
        <f>IF(D25="H",K25,"")</f>
      </c>
      <c r="O25" s="64">
        <f>IF(D25="V",K25,"")</f>
      </c>
      <c r="P25" s="62"/>
      <c r="Q25" s="62"/>
      <c r="R25" s="67">
        <v>21</v>
      </c>
      <c r="S25" s="68"/>
    </row>
    <row r="26" spans="1:19" s="11" customFormat="1" ht="10.5" customHeight="1" outlineLevel="3">
      <c r="A26" s="19"/>
      <c r="B26" s="76"/>
      <c r="C26" s="76"/>
      <c r="D26" s="76"/>
      <c r="E26" s="76"/>
      <c r="F26" s="76"/>
      <c r="G26" s="76" t="s">
        <v>56</v>
      </c>
      <c r="H26" s="77">
        <v>1606.8</v>
      </c>
      <c r="I26" s="78"/>
      <c r="J26" s="76"/>
      <c r="K26" s="76"/>
      <c r="L26" s="79"/>
      <c r="M26" s="79"/>
      <c r="N26" s="79"/>
      <c r="O26" s="79"/>
      <c r="P26" s="79"/>
      <c r="Q26" s="79"/>
      <c r="R26" s="80"/>
      <c r="S26" s="76"/>
    </row>
    <row r="27" spans="1:19" ht="12.75" outlineLevel="2">
      <c r="A27" s="13"/>
      <c r="B27" s="39"/>
      <c r="C27" s="39"/>
      <c r="D27" s="58" t="s">
        <v>36</v>
      </c>
      <c r="E27" s="59">
        <v>8</v>
      </c>
      <c r="F27" s="60" t="s">
        <v>49</v>
      </c>
      <c r="G27" s="61" t="s">
        <v>50</v>
      </c>
      <c r="H27" s="62">
        <v>166</v>
      </c>
      <c r="I27" s="63" t="s">
        <v>39</v>
      </c>
      <c r="J27" s="64"/>
      <c r="K27" s="65">
        <f>H27*J27</f>
        <v>0</v>
      </c>
      <c r="L27" s="66">
        <f>IF(D27="S",K27,"")</f>
      </c>
      <c r="M27" s="64">
        <f>IF(OR(D27="P",D27="U"),K27,"")</f>
        <v>0</v>
      </c>
      <c r="N27" s="64">
        <f>IF(D27="H",K27,"")</f>
      </c>
      <c r="O27" s="64">
        <f>IF(D27="V",K27,"")</f>
      </c>
      <c r="P27" s="62"/>
      <c r="Q27" s="62"/>
      <c r="R27" s="67">
        <v>21</v>
      </c>
      <c r="S27" s="68"/>
    </row>
    <row r="28" spans="1:19" ht="12.75" outlineLevel="2">
      <c r="A28" s="13"/>
      <c r="B28" s="39"/>
      <c r="C28" s="39"/>
      <c r="D28" s="58" t="s">
        <v>36</v>
      </c>
      <c r="E28" s="59">
        <v>9</v>
      </c>
      <c r="F28" s="60" t="s">
        <v>57</v>
      </c>
      <c r="G28" s="61" t="s">
        <v>58</v>
      </c>
      <c r="H28" s="62">
        <v>298.8</v>
      </c>
      <c r="I28" s="63" t="s">
        <v>59</v>
      </c>
      <c r="J28" s="64"/>
      <c r="K28" s="65">
        <f>H28*J28</f>
        <v>0</v>
      </c>
      <c r="L28" s="66">
        <f>IF(D28="S",K28,"")</f>
      </c>
      <c r="M28" s="64">
        <f>IF(OR(D28="P",D28="U"),K28,"")</f>
        <v>0</v>
      </c>
      <c r="N28" s="64">
        <f>IF(D28="H",K28,"")</f>
      </c>
      <c r="O28" s="64">
        <f>IF(D28="V",K28,"")</f>
      </c>
      <c r="P28" s="62"/>
      <c r="Q28" s="62"/>
      <c r="R28" s="67">
        <v>21</v>
      </c>
      <c r="S28" s="68"/>
    </row>
    <row r="29" spans="1:19" s="11" customFormat="1" ht="10.5" customHeight="1" outlineLevel="3">
      <c r="A29" s="19"/>
      <c r="B29" s="76"/>
      <c r="C29" s="76"/>
      <c r="D29" s="76"/>
      <c r="E29" s="76"/>
      <c r="F29" s="76"/>
      <c r="G29" s="76" t="s">
        <v>60</v>
      </c>
      <c r="H29" s="77">
        <v>298.8</v>
      </c>
      <c r="I29" s="78"/>
      <c r="J29" s="76"/>
      <c r="K29" s="76"/>
      <c r="L29" s="79"/>
      <c r="M29" s="79"/>
      <c r="N29" s="79"/>
      <c r="O29" s="79"/>
      <c r="P29" s="79"/>
      <c r="Q29" s="79"/>
      <c r="R29" s="80"/>
      <c r="S29" s="76"/>
    </row>
    <row r="30" spans="1:19" ht="12.75" outlineLevel="2">
      <c r="A30" s="13"/>
      <c r="B30" s="39"/>
      <c r="C30" s="39"/>
      <c r="D30" s="58" t="s">
        <v>36</v>
      </c>
      <c r="E30" s="59">
        <v>10</v>
      </c>
      <c r="F30" s="60" t="s">
        <v>61</v>
      </c>
      <c r="G30" s="61" t="s">
        <v>62</v>
      </c>
      <c r="H30" s="62">
        <v>166</v>
      </c>
      <c r="I30" s="63" t="s">
        <v>39</v>
      </c>
      <c r="J30" s="64"/>
      <c r="K30" s="65">
        <f>H30*J30</f>
        <v>0</v>
      </c>
      <c r="L30" s="66">
        <f>IF(D30="S",K30,"")</f>
      </c>
      <c r="M30" s="64">
        <f>IF(OR(D30="P",D30="U"),K30,"")</f>
        <v>0</v>
      </c>
      <c r="N30" s="64">
        <f>IF(D30="H",K30,"")</f>
      </c>
      <c r="O30" s="64">
        <f>IF(D30="V",K30,"")</f>
      </c>
      <c r="P30" s="62"/>
      <c r="Q30" s="62"/>
      <c r="R30" s="67">
        <v>21</v>
      </c>
      <c r="S30" s="68"/>
    </row>
    <row r="31" spans="1:19" s="75" customFormat="1" ht="11.25" outlineLevel="2">
      <c r="A31" s="69"/>
      <c r="B31" s="69"/>
      <c r="C31" s="69"/>
      <c r="D31" s="69"/>
      <c r="E31" s="69"/>
      <c r="F31" s="69"/>
      <c r="G31" s="70" t="s">
        <v>63</v>
      </c>
      <c r="H31" s="69"/>
      <c r="I31" s="71"/>
      <c r="J31" s="69"/>
      <c r="K31" s="69"/>
      <c r="L31" s="72"/>
      <c r="M31" s="72"/>
      <c r="N31" s="72"/>
      <c r="O31" s="72"/>
      <c r="P31" s="73"/>
      <c r="Q31" s="69"/>
      <c r="R31" s="74"/>
      <c r="S31" s="69"/>
    </row>
    <row r="32" spans="1:19" ht="12.75" outlineLevel="2">
      <c r="A32" s="13"/>
      <c r="B32" s="39"/>
      <c r="C32" s="39"/>
      <c r="D32" s="58" t="s">
        <v>64</v>
      </c>
      <c r="E32" s="59">
        <v>11</v>
      </c>
      <c r="F32" s="60" t="s">
        <v>65</v>
      </c>
      <c r="G32" s="61" t="s">
        <v>66</v>
      </c>
      <c r="H32" s="62">
        <v>313.74</v>
      </c>
      <c r="I32" s="63" t="s">
        <v>59</v>
      </c>
      <c r="J32" s="64"/>
      <c r="K32" s="65">
        <f>H32*J32</f>
        <v>0</v>
      </c>
      <c r="L32" s="66">
        <f>IF(D32="S",K32,"")</f>
        <v>0</v>
      </c>
      <c r="M32" s="64">
        <f>IF(OR(D32="P",D32="U"),K32,"")</f>
      </c>
      <c r="N32" s="64">
        <f>IF(D32="H",K32,"")</f>
      </c>
      <c r="O32" s="64">
        <f>IF(D32="V",K32,"")</f>
      </c>
      <c r="P32" s="62">
        <v>1</v>
      </c>
      <c r="Q32" s="62"/>
      <c r="R32" s="67">
        <v>21</v>
      </c>
      <c r="S32" s="68"/>
    </row>
    <row r="33" spans="1:19" s="11" customFormat="1" ht="10.5" customHeight="1" outlineLevel="3">
      <c r="A33" s="19"/>
      <c r="B33" s="76"/>
      <c r="C33" s="76"/>
      <c r="D33" s="76"/>
      <c r="E33" s="76"/>
      <c r="F33" s="76"/>
      <c r="G33" s="76" t="s">
        <v>67</v>
      </c>
      <c r="H33" s="77">
        <v>313.74</v>
      </c>
      <c r="I33" s="78"/>
      <c r="J33" s="76"/>
      <c r="K33" s="76"/>
      <c r="L33" s="79"/>
      <c r="M33" s="79"/>
      <c r="N33" s="79"/>
      <c r="O33" s="79"/>
      <c r="P33" s="79"/>
      <c r="Q33" s="79"/>
      <c r="R33" s="80"/>
      <c r="S33" s="76"/>
    </row>
    <row r="34" spans="1:19" ht="12.75" outlineLevel="2">
      <c r="A34" s="13"/>
      <c r="B34" s="39"/>
      <c r="C34" s="39"/>
      <c r="D34" s="58" t="s">
        <v>36</v>
      </c>
      <c r="E34" s="59">
        <v>12</v>
      </c>
      <c r="F34" s="60" t="s">
        <v>68</v>
      </c>
      <c r="G34" s="61" t="s">
        <v>69</v>
      </c>
      <c r="H34" s="62">
        <v>87.2</v>
      </c>
      <c r="I34" s="63" t="s">
        <v>39</v>
      </c>
      <c r="J34" s="64"/>
      <c r="K34" s="65">
        <f>H34*J34</f>
        <v>0</v>
      </c>
      <c r="L34" s="66">
        <f>IF(D34="S",K34,"")</f>
      </c>
      <c r="M34" s="64">
        <f>IF(OR(D34="P",D34="U"),K34,"")</f>
        <v>0</v>
      </c>
      <c r="N34" s="64">
        <f>IF(D34="H",K34,"")</f>
      </c>
      <c r="O34" s="64">
        <f>IF(D34="V",K34,"")</f>
      </c>
      <c r="P34" s="62"/>
      <c r="Q34" s="62"/>
      <c r="R34" s="67">
        <v>21</v>
      </c>
      <c r="S34" s="68"/>
    </row>
    <row r="35" spans="1:19" s="75" customFormat="1" ht="11.25" outlineLevel="2">
      <c r="A35" s="69"/>
      <c r="B35" s="69"/>
      <c r="C35" s="69"/>
      <c r="D35" s="69"/>
      <c r="E35" s="69"/>
      <c r="F35" s="69"/>
      <c r="G35" s="70" t="s">
        <v>70</v>
      </c>
      <c r="H35" s="69"/>
      <c r="I35" s="71"/>
      <c r="J35" s="69"/>
      <c r="K35" s="69"/>
      <c r="L35" s="72"/>
      <c r="M35" s="72"/>
      <c r="N35" s="72"/>
      <c r="O35" s="72"/>
      <c r="P35" s="73"/>
      <c r="Q35" s="69"/>
      <c r="R35" s="74"/>
      <c r="S35" s="69"/>
    </row>
    <row r="36" spans="1:19" ht="12.75" outlineLevel="2">
      <c r="A36" s="13"/>
      <c r="B36" s="39"/>
      <c r="C36" s="39"/>
      <c r="D36" s="58" t="s">
        <v>64</v>
      </c>
      <c r="E36" s="59">
        <v>13</v>
      </c>
      <c r="F36" s="60" t="s">
        <v>71</v>
      </c>
      <c r="G36" s="61" t="s">
        <v>72</v>
      </c>
      <c r="H36" s="62">
        <v>87.2</v>
      </c>
      <c r="I36" s="63" t="s">
        <v>39</v>
      </c>
      <c r="J36" s="64"/>
      <c r="K36" s="65">
        <f>H36*J36</f>
        <v>0</v>
      </c>
      <c r="L36" s="66">
        <f>IF(D36="S",K36,"")</f>
        <v>0</v>
      </c>
      <c r="M36" s="64">
        <f>IF(OR(D36="P",D36="U"),K36,"")</f>
      </c>
      <c r="N36" s="64">
        <f>IF(D36="H",K36,"")</f>
      </c>
      <c r="O36" s="64">
        <f>IF(D36="V",K36,"")</f>
      </c>
      <c r="P36" s="62">
        <v>1.7</v>
      </c>
      <c r="Q36" s="62"/>
      <c r="R36" s="67">
        <v>21</v>
      </c>
      <c r="S36" s="68"/>
    </row>
    <row r="37" spans="1:19" ht="12.75" outlineLevel="2">
      <c r="A37" s="13"/>
      <c r="B37" s="39"/>
      <c r="C37" s="39"/>
      <c r="D37" s="58" t="s">
        <v>36</v>
      </c>
      <c r="E37" s="59">
        <v>14</v>
      </c>
      <c r="F37" s="60" t="s">
        <v>54</v>
      </c>
      <c r="G37" s="61" t="s">
        <v>55</v>
      </c>
      <c r="H37" s="62">
        <v>87.2</v>
      </c>
      <c r="I37" s="63" t="s">
        <v>39</v>
      </c>
      <c r="J37" s="64"/>
      <c r="K37" s="65">
        <f>H37*J37</f>
        <v>0</v>
      </c>
      <c r="L37" s="66">
        <f>IF(D37="S",K37,"")</f>
      </c>
      <c r="M37" s="64">
        <f>IF(OR(D37="P",D37="U"),K37,"")</f>
        <v>0</v>
      </c>
      <c r="N37" s="64">
        <f>IF(D37="H",K37,"")</f>
      </c>
      <c r="O37" s="64">
        <f>IF(D37="V",K37,"")</f>
      </c>
      <c r="P37" s="62"/>
      <c r="Q37" s="62"/>
      <c r="R37" s="67">
        <v>21</v>
      </c>
      <c r="S37" s="68"/>
    </row>
    <row r="38" spans="1:19" s="75" customFormat="1" ht="11.25" outlineLevel="2">
      <c r="A38" s="69"/>
      <c r="B38" s="69"/>
      <c r="C38" s="69"/>
      <c r="D38" s="69"/>
      <c r="E38" s="69"/>
      <c r="F38" s="69"/>
      <c r="G38" s="70" t="s">
        <v>73</v>
      </c>
      <c r="H38" s="69"/>
      <c r="I38" s="71"/>
      <c r="J38" s="69"/>
      <c r="K38" s="69"/>
      <c r="L38" s="72"/>
      <c r="M38" s="72"/>
      <c r="N38" s="72"/>
      <c r="O38" s="72"/>
      <c r="P38" s="73"/>
      <c r="Q38" s="69"/>
      <c r="R38" s="74"/>
      <c r="S38" s="69"/>
    </row>
    <row r="39" spans="1:19" ht="24.75" outlineLevel="2">
      <c r="A39" s="13"/>
      <c r="B39" s="39"/>
      <c r="C39" s="39"/>
      <c r="D39" s="58" t="s">
        <v>36</v>
      </c>
      <c r="E39" s="59">
        <v>15</v>
      </c>
      <c r="F39" s="60" t="s">
        <v>74</v>
      </c>
      <c r="G39" s="61" t="s">
        <v>75</v>
      </c>
      <c r="H39" s="62">
        <v>87.2</v>
      </c>
      <c r="I39" s="63" t="s">
        <v>39</v>
      </c>
      <c r="J39" s="64"/>
      <c r="K39" s="65">
        <f>H39*J39</f>
        <v>0</v>
      </c>
      <c r="L39" s="66">
        <f>IF(D39="S",K39,"")</f>
      </c>
      <c r="M39" s="64">
        <f>IF(OR(D39="P",D39="U"),K39,"")</f>
        <v>0</v>
      </c>
      <c r="N39" s="64">
        <f>IF(D39="H",K39,"")</f>
      </c>
      <c r="O39" s="64">
        <f>IF(D39="V",K39,"")</f>
      </c>
      <c r="P39" s="62"/>
      <c r="Q39" s="62"/>
      <c r="R39" s="67">
        <v>21</v>
      </c>
      <c r="S39" s="68"/>
    </row>
    <row r="40" spans="1:19" ht="12.75" outlineLevel="2">
      <c r="A40" s="13"/>
      <c r="B40" s="39"/>
      <c r="C40" s="39"/>
      <c r="D40" s="58" t="s">
        <v>36</v>
      </c>
      <c r="E40" s="59">
        <v>16</v>
      </c>
      <c r="F40" s="60" t="s">
        <v>76</v>
      </c>
      <c r="G40" s="61" t="s">
        <v>77</v>
      </c>
      <c r="H40" s="62">
        <v>625.6</v>
      </c>
      <c r="I40" s="63" t="s">
        <v>39</v>
      </c>
      <c r="J40" s="64"/>
      <c r="K40" s="65">
        <f>H40*J40</f>
        <v>0</v>
      </c>
      <c r="L40" s="66">
        <f>IF(D40="S",K40,"")</f>
      </c>
      <c r="M40" s="64">
        <f>IF(OR(D40="P",D40="U"),K40,"")</f>
        <v>0</v>
      </c>
      <c r="N40" s="64">
        <f>IF(D40="H",K40,"")</f>
      </c>
      <c r="O40" s="64">
        <f>IF(D40="V",K40,"")</f>
      </c>
      <c r="P40" s="62"/>
      <c r="Q40" s="62"/>
      <c r="R40" s="67">
        <v>21</v>
      </c>
      <c r="S40" s="68"/>
    </row>
    <row r="41" spans="1:19" s="75" customFormat="1" ht="21.75" outlineLevel="2">
      <c r="A41" s="69"/>
      <c r="B41" s="69"/>
      <c r="C41" s="69"/>
      <c r="D41" s="69"/>
      <c r="E41" s="69"/>
      <c r="F41" s="69"/>
      <c r="G41" s="70" t="s">
        <v>78</v>
      </c>
      <c r="H41" s="69"/>
      <c r="I41" s="71"/>
      <c r="J41" s="69"/>
      <c r="K41" s="69"/>
      <c r="L41" s="72"/>
      <c r="M41" s="72"/>
      <c r="N41" s="72"/>
      <c r="O41" s="72"/>
      <c r="P41" s="73"/>
      <c r="Q41" s="69"/>
      <c r="R41" s="74"/>
      <c r="S41" s="69"/>
    </row>
    <row r="42" spans="1:19" s="11" customFormat="1" ht="10.5" customHeight="1" outlineLevel="3">
      <c r="A42" s="19"/>
      <c r="B42" s="76"/>
      <c r="C42" s="76"/>
      <c r="D42" s="76"/>
      <c r="E42" s="76"/>
      <c r="F42" s="76"/>
      <c r="G42" s="76" t="s">
        <v>79</v>
      </c>
      <c r="H42" s="77">
        <v>625.6</v>
      </c>
      <c r="I42" s="78"/>
      <c r="J42" s="76"/>
      <c r="K42" s="76"/>
      <c r="L42" s="79"/>
      <c r="M42" s="79"/>
      <c r="N42" s="79"/>
      <c r="O42" s="79"/>
      <c r="P42" s="79"/>
      <c r="Q42" s="79"/>
      <c r="R42" s="80"/>
      <c r="S42" s="76"/>
    </row>
    <row r="43" spans="1:19" ht="12.75" outlineLevel="2">
      <c r="A43" s="13"/>
      <c r="B43" s="39"/>
      <c r="C43" s="39"/>
      <c r="D43" s="58" t="s">
        <v>36</v>
      </c>
      <c r="E43" s="59">
        <v>17</v>
      </c>
      <c r="F43" s="60" t="s">
        <v>46</v>
      </c>
      <c r="G43" s="61" t="s">
        <v>47</v>
      </c>
      <c r="H43" s="62">
        <v>625.6</v>
      </c>
      <c r="I43" s="63" t="s">
        <v>39</v>
      </c>
      <c r="J43" s="64"/>
      <c r="K43" s="65">
        <f>H43*J43</f>
        <v>0</v>
      </c>
      <c r="L43" s="66">
        <f>IF(D43="S",K43,"")</f>
      </c>
      <c r="M43" s="64">
        <f>IF(OR(D43="P",D43="U"),K43,"")</f>
        <v>0</v>
      </c>
      <c r="N43" s="64">
        <f>IF(D43="H",K43,"")</f>
      </c>
      <c r="O43" s="64">
        <f>IF(D43="V",K43,"")</f>
      </c>
      <c r="P43" s="62"/>
      <c r="Q43" s="62"/>
      <c r="R43" s="67">
        <v>21</v>
      </c>
      <c r="S43" s="68"/>
    </row>
    <row r="44" spans="1:19" ht="12.75" outlineLevel="2">
      <c r="A44" s="13"/>
      <c r="B44" s="39"/>
      <c r="C44" s="39"/>
      <c r="D44" s="58" t="s">
        <v>36</v>
      </c>
      <c r="E44" s="59">
        <v>18</v>
      </c>
      <c r="F44" s="60" t="s">
        <v>80</v>
      </c>
      <c r="G44" s="61" t="s">
        <v>81</v>
      </c>
      <c r="H44" s="62">
        <v>625.6</v>
      </c>
      <c r="I44" s="63" t="s">
        <v>39</v>
      </c>
      <c r="J44" s="64"/>
      <c r="K44" s="65">
        <f>H44*J44</f>
        <v>0</v>
      </c>
      <c r="L44" s="66">
        <f>IF(D44="S",K44,"")</f>
      </c>
      <c r="M44" s="64">
        <f>IF(OR(D44="P",D44="U"),K44,"")</f>
        <v>0</v>
      </c>
      <c r="N44" s="64">
        <f>IF(D44="H",K44,"")</f>
      </c>
      <c r="O44" s="64">
        <f>IF(D44="V",K44,"")</f>
      </c>
      <c r="P44" s="62"/>
      <c r="Q44" s="62"/>
      <c r="R44" s="67">
        <v>21</v>
      </c>
      <c r="S44" s="68"/>
    </row>
    <row r="45" spans="1:19" ht="12.75" outlineLevel="2">
      <c r="A45" s="13"/>
      <c r="B45" s="39"/>
      <c r="C45" s="39"/>
      <c r="D45" s="58" t="s">
        <v>36</v>
      </c>
      <c r="E45" s="59">
        <v>19</v>
      </c>
      <c r="F45" s="60" t="s">
        <v>82</v>
      </c>
      <c r="G45" s="61" t="s">
        <v>83</v>
      </c>
      <c r="H45" s="62">
        <v>965</v>
      </c>
      <c r="I45" s="63" t="s">
        <v>84</v>
      </c>
      <c r="J45" s="64"/>
      <c r="K45" s="65">
        <f>H45*J45</f>
        <v>0</v>
      </c>
      <c r="L45" s="66">
        <f>IF(D45="S",K45,"")</f>
      </c>
      <c r="M45" s="64">
        <f>IF(OR(D45="P",D45="U"),K45,"")</f>
        <v>0</v>
      </c>
      <c r="N45" s="64">
        <f>IF(D45="H",K45,"")</f>
      </c>
      <c r="O45" s="64">
        <f>IF(D45="V",K45,"")</f>
      </c>
      <c r="P45" s="62"/>
      <c r="Q45" s="62"/>
      <c r="R45" s="67">
        <v>21</v>
      </c>
      <c r="S45" s="68"/>
    </row>
    <row r="46" spans="1:19" s="11" customFormat="1" ht="10.5" customHeight="1" outlineLevel="3">
      <c r="A46" s="19"/>
      <c r="B46" s="76"/>
      <c r="C46" s="76"/>
      <c r="D46" s="76"/>
      <c r="E46" s="76"/>
      <c r="F46" s="76"/>
      <c r="G46" s="76" t="s">
        <v>85</v>
      </c>
      <c r="H46" s="77">
        <v>418</v>
      </c>
      <c r="I46" s="78"/>
      <c r="J46" s="76"/>
      <c r="K46" s="76"/>
      <c r="L46" s="79"/>
      <c r="M46" s="79"/>
      <c r="N46" s="79"/>
      <c r="O46" s="79"/>
      <c r="P46" s="79"/>
      <c r="Q46" s="79"/>
      <c r="R46" s="80"/>
      <c r="S46" s="76"/>
    </row>
    <row r="47" spans="1:19" s="11" customFormat="1" ht="10.5" customHeight="1" outlineLevel="3">
      <c r="A47" s="19"/>
      <c r="B47" s="76"/>
      <c r="C47" s="76"/>
      <c r="D47" s="76"/>
      <c r="E47" s="76"/>
      <c r="F47" s="76"/>
      <c r="G47" s="76" t="s">
        <v>86</v>
      </c>
      <c r="H47" s="77">
        <v>246</v>
      </c>
      <c r="I47" s="78"/>
      <c r="J47" s="76"/>
      <c r="K47" s="76"/>
      <c r="L47" s="79"/>
      <c r="M47" s="79"/>
      <c r="N47" s="79"/>
      <c r="O47" s="79"/>
      <c r="P47" s="79"/>
      <c r="Q47" s="79"/>
      <c r="R47" s="80"/>
      <c r="S47" s="76"/>
    </row>
    <row r="48" spans="1:19" s="11" customFormat="1" ht="10.5" customHeight="1" outlineLevel="3">
      <c r="A48" s="19"/>
      <c r="B48" s="76"/>
      <c r="C48" s="76"/>
      <c r="D48" s="76"/>
      <c r="E48" s="76"/>
      <c r="F48" s="76"/>
      <c r="G48" s="76" t="s">
        <v>87</v>
      </c>
      <c r="H48" s="77">
        <v>301</v>
      </c>
      <c r="I48" s="78"/>
      <c r="J48" s="76"/>
      <c r="K48" s="76"/>
      <c r="L48" s="79"/>
      <c r="M48" s="79"/>
      <c r="N48" s="79"/>
      <c r="O48" s="79"/>
      <c r="P48" s="79"/>
      <c r="Q48" s="79"/>
      <c r="R48" s="80"/>
      <c r="S48" s="76"/>
    </row>
    <row r="49" spans="1:19" ht="12.75" outlineLevel="1">
      <c r="A49" s="13"/>
      <c r="B49" s="40"/>
      <c r="C49" s="41" t="s">
        <v>88</v>
      </c>
      <c r="D49" s="42" t="s">
        <v>32</v>
      </c>
      <c r="E49" s="43"/>
      <c r="F49" s="43" t="s">
        <v>33</v>
      </c>
      <c r="G49" s="44" t="s">
        <v>89</v>
      </c>
      <c r="H49" s="43"/>
      <c r="I49" s="42"/>
      <c r="J49" s="43"/>
      <c r="K49" s="45">
        <f>SUBTOTAL(9,K50:K65)</f>
        <v>0</v>
      </c>
      <c r="L49" s="46">
        <f>SUBTOTAL(9,L50:L65)</f>
        <v>0</v>
      </c>
      <c r="M49" s="46">
        <f>SUBTOTAL(9,M50:M65)</f>
        <v>0</v>
      </c>
      <c r="N49" s="46">
        <f>SUBTOTAL(9,N50:N65)</f>
        <v>0</v>
      </c>
      <c r="O49" s="46">
        <f>SUBTOTAL(9,O50:O65)</f>
        <v>0</v>
      </c>
      <c r="P49" s="47">
        <f>SUMPRODUCT(P50:P65,H50:H65)</f>
        <v>13.533336073266026</v>
      </c>
      <c r="Q49" s="47">
        <f>SUMPRODUCT(Q50:Q65,H50:H65)</f>
        <v>0</v>
      </c>
      <c r="R49" s="48">
        <f>SUMPRODUCT(R50:R65,K50:K65)/100</f>
        <v>0</v>
      </c>
      <c r="S49" s="39"/>
    </row>
    <row r="50" spans="1:19" ht="12.75" outlineLevel="2">
      <c r="A50" s="13"/>
      <c r="B50" s="40"/>
      <c r="C50" s="49"/>
      <c r="D50" s="50"/>
      <c r="E50" s="51" t="s">
        <v>35</v>
      </c>
      <c r="F50" s="52"/>
      <c r="G50" s="53"/>
      <c r="H50" s="52"/>
      <c r="I50" s="50"/>
      <c r="J50" s="52"/>
      <c r="K50" s="54"/>
      <c r="L50" s="55"/>
      <c r="M50" s="55"/>
      <c r="N50" s="55"/>
      <c r="O50" s="55"/>
      <c r="P50" s="56"/>
      <c r="Q50" s="56"/>
      <c r="R50" s="57"/>
      <c r="S50" s="39"/>
    </row>
    <row r="51" spans="1:19" ht="24.75" outlineLevel="2">
      <c r="A51" s="13"/>
      <c r="B51" s="39"/>
      <c r="C51" s="39"/>
      <c r="D51" s="58" t="s">
        <v>36</v>
      </c>
      <c r="E51" s="59">
        <v>1</v>
      </c>
      <c r="F51" s="60" t="s">
        <v>90</v>
      </c>
      <c r="G51" s="61" t="s">
        <v>91</v>
      </c>
      <c r="H51" s="62">
        <v>0.4</v>
      </c>
      <c r="I51" s="63" t="s">
        <v>39</v>
      </c>
      <c r="J51" s="64"/>
      <c r="K51" s="65">
        <f>H51*J51</f>
        <v>0</v>
      </c>
      <c r="L51" s="66">
        <f>IF(D51="S",K51,"")</f>
      </c>
      <c r="M51" s="64">
        <f>IF(OR(D51="P",D51="U"),K51,"")</f>
        <v>0</v>
      </c>
      <c r="N51" s="64">
        <f>IF(D51="H",K51,"")</f>
      </c>
      <c r="O51" s="64">
        <f>IF(D51="V",K51,"")</f>
      </c>
      <c r="P51" s="62">
        <v>1.9799999999995634</v>
      </c>
      <c r="Q51" s="62"/>
      <c r="R51" s="67">
        <v>21</v>
      </c>
      <c r="S51" s="68"/>
    </row>
    <row r="52" spans="1:19" s="75" customFormat="1" ht="11.25" outlineLevel="2">
      <c r="A52" s="69"/>
      <c r="B52" s="69"/>
      <c r="C52" s="69"/>
      <c r="D52" s="69"/>
      <c r="E52" s="69"/>
      <c r="F52" s="69"/>
      <c r="G52" s="70" t="s">
        <v>92</v>
      </c>
      <c r="H52" s="69"/>
      <c r="I52" s="71"/>
      <c r="J52" s="69"/>
      <c r="K52" s="69"/>
      <c r="L52" s="72"/>
      <c r="M52" s="72"/>
      <c r="N52" s="72"/>
      <c r="O52" s="72"/>
      <c r="P52" s="73"/>
      <c r="Q52" s="69"/>
      <c r="R52" s="74"/>
      <c r="S52" s="69"/>
    </row>
    <row r="53" spans="1:19" ht="12.75" outlineLevel="2">
      <c r="A53" s="13"/>
      <c r="B53" s="39"/>
      <c r="C53" s="39"/>
      <c r="D53" s="58" t="s">
        <v>36</v>
      </c>
      <c r="E53" s="59">
        <v>2</v>
      </c>
      <c r="F53" s="60" t="s">
        <v>93</v>
      </c>
      <c r="G53" s="61" t="s">
        <v>94</v>
      </c>
      <c r="H53" s="62">
        <v>1.7327249999999998</v>
      </c>
      <c r="I53" s="63" t="s">
        <v>39</v>
      </c>
      <c r="J53" s="64"/>
      <c r="K53" s="65">
        <f>H53*J53</f>
        <v>0</v>
      </c>
      <c r="L53" s="66">
        <f>IF(D53="S",K53,"")</f>
      </c>
      <c r="M53" s="64">
        <f>IF(OR(D53="P",D53="U"),K53,"")</f>
        <v>0</v>
      </c>
      <c r="N53" s="64">
        <f>IF(D53="H",K53,"")</f>
      </c>
      <c r="O53" s="64">
        <f>IF(D53="V",K53,"")</f>
      </c>
      <c r="P53" s="62">
        <v>2.45329000000053</v>
      </c>
      <c r="Q53" s="62"/>
      <c r="R53" s="67">
        <v>21</v>
      </c>
      <c r="S53" s="68"/>
    </row>
    <row r="54" spans="1:19" s="11" customFormat="1" ht="10.5" customHeight="1" outlineLevel="3">
      <c r="A54" s="19"/>
      <c r="B54" s="76"/>
      <c r="C54" s="76"/>
      <c r="D54" s="76"/>
      <c r="E54" s="76"/>
      <c r="F54" s="76"/>
      <c r="G54" s="76" t="s">
        <v>95</v>
      </c>
      <c r="H54" s="77">
        <v>1.7327</v>
      </c>
      <c r="I54" s="78"/>
      <c r="J54" s="76"/>
      <c r="K54" s="76"/>
      <c r="L54" s="79"/>
      <c r="M54" s="79"/>
      <c r="N54" s="79"/>
      <c r="O54" s="79"/>
      <c r="P54" s="79"/>
      <c r="Q54" s="79"/>
      <c r="R54" s="80"/>
      <c r="S54" s="76"/>
    </row>
    <row r="55" spans="1:19" ht="12.75" outlineLevel="2">
      <c r="A55" s="13"/>
      <c r="B55" s="39"/>
      <c r="C55" s="39"/>
      <c r="D55" s="58" t="s">
        <v>36</v>
      </c>
      <c r="E55" s="59">
        <v>3</v>
      </c>
      <c r="F55" s="60" t="s">
        <v>96</v>
      </c>
      <c r="G55" s="61" t="s">
        <v>97</v>
      </c>
      <c r="H55" s="62">
        <v>13.889699999999998</v>
      </c>
      <c r="I55" s="63" t="s">
        <v>84</v>
      </c>
      <c r="J55" s="64"/>
      <c r="K55" s="65">
        <f>H55*J55</f>
        <v>0</v>
      </c>
      <c r="L55" s="66">
        <f>IF(D55="S",K55,"")</f>
      </c>
      <c r="M55" s="64">
        <f>IF(OR(D55="P",D55="U"),K55,"")</f>
        <v>0</v>
      </c>
      <c r="N55" s="64">
        <f>IF(D55="H",K55,"")</f>
      </c>
      <c r="O55" s="64">
        <f>IF(D55="V",K55,"")</f>
      </c>
      <c r="P55" s="62">
        <v>0.0027844039999997483</v>
      </c>
      <c r="Q55" s="62"/>
      <c r="R55" s="67">
        <v>21</v>
      </c>
      <c r="S55" s="68"/>
    </row>
    <row r="56" spans="1:19" s="75" customFormat="1" ht="21.75" outlineLevel="2">
      <c r="A56" s="69"/>
      <c r="B56" s="69"/>
      <c r="C56" s="69"/>
      <c r="D56" s="69"/>
      <c r="E56" s="69"/>
      <c r="F56" s="69"/>
      <c r="G56" s="70" t="s">
        <v>98</v>
      </c>
      <c r="H56" s="69"/>
      <c r="I56" s="71"/>
      <c r="J56" s="69"/>
      <c r="K56" s="69"/>
      <c r="L56" s="72"/>
      <c r="M56" s="72"/>
      <c r="N56" s="72"/>
      <c r="O56" s="72"/>
      <c r="P56" s="73"/>
      <c r="Q56" s="69"/>
      <c r="R56" s="74"/>
      <c r="S56" s="69"/>
    </row>
    <row r="57" spans="1:19" s="11" customFormat="1" ht="10.5" customHeight="1" outlineLevel="3">
      <c r="A57" s="19"/>
      <c r="B57" s="76"/>
      <c r="C57" s="76"/>
      <c r="D57" s="76"/>
      <c r="E57" s="76"/>
      <c r="F57" s="76"/>
      <c r="G57" s="76" t="s">
        <v>99</v>
      </c>
      <c r="H57" s="77">
        <v>13.8897</v>
      </c>
      <c r="I57" s="78"/>
      <c r="J57" s="76"/>
      <c r="K57" s="76"/>
      <c r="L57" s="79"/>
      <c r="M57" s="79"/>
      <c r="N57" s="79"/>
      <c r="O57" s="79"/>
      <c r="P57" s="79"/>
      <c r="Q57" s="79"/>
      <c r="R57" s="80"/>
      <c r="S57" s="76"/>
    </row>
    <row r="58" spans="1:19" ht="12.75" outlineLevel="2">
      <c r="A58" s="13"/>
      <c r="B58" s="39"/>
      <c r="C58" s="39"/>
      <c r="D58" s="58" t="s">
        <v>36</v>
      </c>
      <c r="E58" s="59">
        <v>4</v>
      </c>
      <c r="F58" s="60" t="s">
        <v>100</v>
      </c>
      <c r="G58" s="61" t="s">
        <v>101</v>
      </c>
      <c r="H58" s="62">
        <v>13.889699999999998</v>
      </c>
      <c r="I58" s="63" t="s">
        <v>84</v>
      </c>
      <c r="J58" s="64"/>
      <c r="K58" s="65">
        <f>H58*J58</f>
        <v>0</v>
      </c>
      <c r="L58" s="66">
        <f>IF(D58="S",K58,"")</f>
      </c>
      <c r="M58" s="64">
        <f>IF(OR(D58="P",D58="U"),K58,"")</f>
        <v>0</v>
      </c>
      <c r="N58" s="64">
        <f>IF(D58="H",K58,"")</f>
      </c>
      <c r="O58" s="64">
        <f>IF(D58="V",K58,"")</f>
      </c>
      <c r="P58" s="62"/>
      <c r="Q58" s="62"/>
      <c r="R58" s="67">
        <v>21</v>
      </c>
      <c r="S58" s="68"/>
    </row>
    <row r="59" spans="1:19" ht="12.75" outlineLevel="2">
      <c r="A59" s="13"/>
      <c r="B59" s="39"/>
      <c r="C59" s="39"/>
      <c r="D59" s="58" t="s">
        <v>36</v>
      </c>
      <c r="E59" s="59">
        <v>5</v>
      </c>
      <c r="F59" s="60" t="s">
        <v>102</v>
      </c>
      <c r="G59" s="61" t="s">
        <v>103</v>
      </c>
      <c r="H59" s="62">
        <v>0.0385011495</v>
      </c>
      <c r="I59" s="63" t="s">
        <v>59</v>
      </c>
      <c r="J59" s="64"/>
      <c r="K59" s="65">
        <f>H59*J59</f>
        <v>0</v>
      </c>
      <c r="L59" s="66">
        <f>IF(D59="S",K59,"")</f>
      </c>
      <c r="M59" s="64">
        <f>IF(OR(D59="P",D59="U"),K59,"")</f>
        <v>0</v>
      </c>
      <c r="N59" s="64">
        <f>IF(D59="H",K59,"")</f>
      </c>
      <c r="O59" s="64">
        <f>IF(D59="V",K59,"")</f>
      </c>
      <c r="P59" s="62">
        <v>1.0761442577001352</v>
      </c>
      <c r="Q59" s="62"/>
      <c r="R59" s="67">
        <v>21</v>
      </c>
      <c r="S59" s="68"/>
    </row>
    <row r="60" spans="1:19" s="11" customFormat="1" ht="10.5" customHeight="1" outlineLevel="3">
      <c r="A60" s="19"/>
      <c r="B60" s="76"/>
      <c r="C60" s="76"/>
      <c r="D60" s="76"/>
      <c r="E60" s="76"/>
      <c r="F60" s="76"/>
      <c r="G60" s="76" t="s">
        <v>104</v>
      </c>
      <c r="H60" s="77">
        <v>0.0385</v>
      </c>
      <c r="I60" s="78"/>
      <c r="J60" s="76"/>
      <c r="K60" s="76"/>
      <c r="L60" s="79"/>
      <c r="M60" s="79"/>
      <c r="N60" s="79"/>
      <c r="O60" s="79"/>
      <c r="P60" s="79"/>
      <c r="Q60" s="79"/>
      <c r="R60" s="80"/>
      <c r="S60" s="76"/>
    </row>
    <row r="61" spans="1:19" ht="12.75" outlineLevel="2">
      <c r="A61" s="13"/>
      <c r="B61" s="39"/>
      <c r="C61" s="39"/>
      <c r="D61" s="58" t="s">
        <v>36</v>
      </c>
      <c r="E61" s="59">
        <v>6</v>
      </c>
      <c r="F61" s="60" t="s">
        <v>105</v>
      </c>
      <c r="G61" s="61" t="s">
        <v>106</v>
      </c>
      <c r="H61" s="62">
        <v>2.5</v>
      </c>
      <c r="I61" s="63" t="s">
        <v>107</v>
      </c>
      <c r="J61" s="64"/>
      <c r="K61" s="65">
        <f>H61*J61</f>
        <v>0</v>
      </c>
      <c r="L61" s="66">
        <f>IF(D61="S",K61,"")</f>
      </c>
      <c r="M61" s="64">
        <f>IF(OR(D61="P",D61="U"),K61,"")</f>
        <v>0</v>
      </c>
      <c r="N61" s="64">
        <f>IF(D61="H",K61,"")</f>
      </c>
      <c r="O61" s="64">
        <f>IF(D61="V",K61,"")</f>
      </c>
      <c r="P61" s="62">
        <v>1.07614</v>
      </c>
      <c r="Q61" s="62"/>
      <c r="R61" s="67">
        <v>21</v>
      </c>
      <c r="S61" s="68"/>
    </row>
    <row r="62" spans="1:19" ht="12.75" outlineLevel="2">
      <c r="A62" s="13"/>
      <c r="B62" s="39"/>
      <c r="C62" s="39"/>
      <c r="D62" s="58" t="s">
        <v>36</v>
      </c>
      <c r="E62" s="59">
        <v>7</v>
      </c>
      <c r="F62" s="60" t="s">
        <v>108</v>
      </c>
      <c r="G62" s="61" t="s">
        <v>109</v>
      </c>
      <c r="H62" s="62">
        <v>5.31</v>
      </c>
      <c r="I62" s="63" t="s">
        <v>84</v>
      </c>
      <c r="J62" s="64"/>
      <c r="K62" s="65">
        <f>H62*J62</f>
        <v>0</v>
      </c>
      <c r="L62" s="66">
        <f>IF(D62="S",K62,"")</f>
      </c>
      <c r="M62" s="64">
        <f>IF(OR(D62="P",D62="U"),K62,"")</f>
        <v>0</v>
      </c>
      <c r="N62" s="64">
        <f>IF(D62="H",K62,"")</f>
      </c>
      <c r="O62" s="64">
        <f>IF(D62="V",K62,"")</f>
      </c>
      <c r="P62" s="62">
        <v>1.07614</v>
      </c>
      <c r="Q62" s="62"/>
      <c r="R62" s="67">
        <v>21</v>
      </c>
      <c r="S62" s="68"/>
    </row>
    <row r="63" spans="1:19" s="11" customFormat="1" ht="10.5" customHeight="1" outlineLevel="3">
      <c r="A63" s="19"/>
      <c r="B63" s="76"/>
      <c r="C63" s="76"/>
      <c r="D63" s="76"/>
      <c r="E63" s="76"/>
      <c r="F63" s="76"/>
      <c r="G63" s="76" t="s">
        <v>110</v>
      </c>
      <c r="H63" s="77">
        <v>5.31</v>
      </c>
      <c r="I63" s="78"/>
      <c r="J63" s="76"/>
      <c r="K63" s="76"/>
      <c r="L63" s="79"/>
      <c r="M63" s="79"/>
      <c r="N63" s="79"/>
      <c r="O63" s="79"/>
      <c r="P63" s="79"/>
      <c r="Q63" s="79"/>
      <c r="R63" s="80"/>
      <c r="S63" s="76"/>
    </row>
    <row r="64" spans="1:19" ht="12.75" outlineLevel="2">
      <c r="A64" s="13"/>
      <c r="B64" s="39"/>
      <c r="C64" s="39"/>
      <c r="D64" s="58" t="s">
        <v>36</v>
      </c>
      <c r="E64" s="59">
        <v>8</v>
      </c>
      <c r="F64" s="60" t="s">
        <v>111</v>
      </c>
      <c r="G64" s="61" t="s">
        <v>112</v>
      </c>
      <c r="H64" s="62">
        <v>8.579699999999999</v>
      </c>
      <c r="I64" s="63" t="s">
        <v>84</v>
      </c>
      <c r="J64" s="64"/>
      <c r="K64" s="65">
        <f>H64*J64</f>
        <v>0</v>
      </c>
      <c r="L64" s="66">
        <f>IF(D64="S",K64,"")</f>
      </c>
      <c r="M64" s="64">
        <f>IF(OR(D64="P",D64="U"),K64,"")</f>
        <v>0</v>
      </c>
      <c r="N64" s="64">
        <f>IF(D64="H",K64,"")</f>
      </c>
      <c r="O64" s="64">
        <f>IF(D64="V",K64,"")</f>
      </c>
      <c r="P64" s="62">
        <v>0.0006641760000003771</v>
      </c>
      <c r="Q64" s="62"/>
      <c r="R64" s="67">
        <v>21</v>
      </c>
      <c r="S64" s="68"/>
    </row>
    <row r="65" spans="1:19" s="11" customFormat="1" ht="10.5" customHeight="1" outlineLevel="3">
      <c r="A65" s="19"/>
      <c r="B65" s="76"/>
      <c r="C65" s="76"/>
      <c r="D65" s="76"/>
      <c r="E65" s="76"/>
      <c r="F65" s="76"/>
      <c r="G65" s="76" t="s">
        <v>113</v>
      </c>
      <c r="H65" s="77">
        <v>8.5797</v>
      </c>
      <c r="I65" s="78"/>
      <c r="J65" s="76"/>
      <c r="K65" s="76"/>
      <c r="L65" s="79"/>
      <c r="M65" s="79"/>
      <c r="N65" s="79"/>
      <c r="O65" s="79"/>
      <c r="P65" s="79"/>
      <c r="Q65" s="79"/>
      <c r="R65" s="80"/>
      <c r="S65" s="76"/>
    </row>
    <row r="66" spans="1:19" ht="12.75" outlineLevel="1">
      <c r="A66" s="13"/>
      <c r="B66" s="40"/>
      <c r="C66" s="41" t="s">
        <v>114</v>
      </c>
      <c r="D66" s="42" t="s">
        <v>32</v>
      </c>
      <c r="E66" s="43"/>
      <c r="F66" s="43" t="s">
        <v>33</v>
      </c>
      <c r="G66" s="44" t="s">
        <v>115</v>
      </c>
      <c r="H66" s="43"/>
      <c r="I66" s="42"/>
      <c r="J66" s="43"/>
      <c r="K66" s="45">
        <f>SUBTOTAL(9,K67:K82)</f>
        <v>0</v>
      </c>
      <c r="L66" s="46">
        <f>SUBTOTAL(9,L67:L82)</f>
        <v>0</v>
      </c>
      <c r="M66" s="46">
        <f>SUBTOTAL(9,M67:M82)</f>
        <v>0</v>
      </c>
      <c r="N66" s="46">
        <f>SUBTOTAL(9,N67:N82)</f>
        <v>0</v>
      </c>
      <c r="O66" s="46">
        <f>SUBTOTAL(9,O67:O82)</f>
        <v>0</v>
      </c>
      <c r="P66" s="47">
        <f>SUMPRODUCT(P67:P82,H67:H82)</f>
        <v>13.022108951673243</v>
      </c>
      <c r="Q66" s="47">
        <f>SUMPRODUCT(Q67:Q82,H67:H82)</f>
        <v>0</v>
      </c>
      <c r="R66" s="48">
        <f>SUMPRODUCT(R67:R82,K67:K82)/100</f>
        <v>0</v>
      </c>
      <c r="S66" s="39"/>
    </row>
    <row r="67" spans="1:19" ht="12.75" outlineLevel="2">
      <c r="A67" s="13"/>
      <c r="B67" s="40"/>
      <c r="C67" s="49"/>
      <c r="D67" s="50"/>
      <c r="E67" s="51" t="s">
        <v>35</v>
      </c>
      <c r="F67" s="52"/>
      <c r="G67" s="53"/>
      <c r="H67" s="52"/>
      <c r="I67" s="50"/>
      <c r="J67" s="52"/>
      <c r="K67" s="54"/>
      <c r="L67" s="55"/>
      <c r="M67" s="55"/>
      <c r="N67" s="55"/>
      <c r="O67" s="55"/>
      <c r="P67" s="56"/>
      <c r="Q67" s="56"/>
      <c r="R67" s="57"/>
      <c r="S67" s="39"/>
    </row>
    <row r="68" spans="1:19" ht="24.75" outlineLevel="2">
      <c r="A68" s="13"/>
      <c r="B68" s="39"/>
      <c r="C68" s="39"/>
      <c r="D68" s="58" t="s">
        <v>36</v>
      </c>
      <c r="E68" s="59">
        <v>1</v>
      </c>
      <c r="F68" s="60" t="s">
        <v>90</v>
      </c>
      <c r="G68" s="61" t="s">
        <v>91</v>
      </c>
      <c r="H68" s="62">
        <v>0.3</v>
      </c>
      <c r="I68" s="63" t="s">
        <v>39</v>
      </c>
      <c r="J68" s="64"/>
      <c r="K68" s="65">
        <f>H68*J68</f>
        <v>0</v>
      </c>
      <c r="L68" s="66">
        <f>IF(D68="S",K68,"")</f>
      </c>
      <c r="M68" s="64">
        <f>IF(OR(D68="P",D68="U"),K68,"")</f>
        <v>0</v>
      </c>
      <c r="N68" s="64">
        <f>IF(D68="H",K68,"")</f>
      </c>
      <c r="O68" s="64">
        <f>IF(D68="V",K68,"")</f>
      </c>
      <c r="P68" s="62">
        <v>1.9799999999995634</v>
      </c>
      <c r="Q68" s="62"/>
      <c r="R68" s="67">
        <v>21</v>
      </c>
      <c r="S68" s="68"/>
    </row>
    <row r="69" spans="1:19" s="75" customFormat="1" ht="11.25" outlineLevel="2">
      <c r="A69" s="69"/>
      <c r="B69" s="69"/>
      <c r="C69" s="69"/>
      <c r="D69" s="69"/>
      <c r="E69" s="69"/>
      <c r="F69" s="69"/>
      <c r="G69" s="70" t="s">
        <v>92</v>
      </c>
      <c r="H69" s="69"/>
      <c r="I69" s="71"/>
      <c r="J69" s="69"/>
      <c r="K69" s="69"/>
      <c r="L69" s="72"/>
      <c r="M69" s="72"/>
      <c r="N69" s="72"/>
      <c r="O69" s="72"/>
      <c r="P69" s="73"/>
      <c r="Q69" s="69"/>
      <c r="R69" s="74"/>
      <c r="S69" s="69"/>
    </row>
    <row r="70" spans="1:19" ht="12.75" outlineLevel="2">
      <c r="A70" s="13"/>
      <c r="B70" s="39"/>
      <c r="C70" s="39"/>
      <c r="D70" s="58" t="s">
        <v>36</v>
      </c>
      <c r="E70" s="59">
        <v>2</v>
      </c>
      <c r="F70" s="60" t="s">
        <v>93</v>
      </c>
      <c r="G70" s="61" t="s">
        <v>94</v>
      </c>
      <c r="H70" s="62">
        <v>1.656</v>
      </c>
      <c r="I70" s="63" t="s">
        <v>39</v>
      </c>
      <c r="J70" s="64"/>
      <c r="K70" s="65">
        <f>H70*J70</f>
        <v>0</v>
      </c>
      <c r="L70" s="66">
        <f>IF(D70="S",K70,"")</f>
      </c>
      <c r="M70" s="64">
        <f>IF(OR(D70="P",D70="U"),K70,"")</f>
        <v>0</v>
      </c>
      <c r="N70" s="64">
        <f>IF(D70="H",K70,"")</f>
      </c>
      <c r="O70" s="64">
        <f>IF(D70="V",K70,"")</f>
      </c>
      <c r="P70" s="62">
        <v>2.45329000000053</v>
      </c>
      <c r="Q70" s="62"/>
      <c r="R70" s="67">
        <v>21</v>
      </c>
      <c r="S70" s="68"/>
    </row>
    <row r="71" spans="1:19" s="11" customFormat="1" ht="10.5" customHeight="1" outlineLevel="3">
      <c r="A71" s="19"/>
      <c r="B71" s="76"/>
      <c r="C71" s="76"/>
      <c r="D71" s="76"/>
      <c r="E71" s="76"/>
      <c r="F71" s="76"/>
      <c r="G71" s="76" t="s">
        <v>116</v>
      </c>
      <c r="H71" s="77">
        <v>1.656</v>
      </c>
      <c r="I71" s="78"/>
      <c r="J71" s="76"/>
      <c r="K71" s="76"/>
      <c r="L71" s="79"/>
      <c r="M71" s="79"/>
      <c r="N71" s="79"/>
      <c r="O71" s="79"/>
      <c r="P71" s="79"/>
      <c r="Q71" s="79"/>
      <c r="R71" s="80"/>
      <c r="S71" s="76"/>
    </row>
    <row r="72" spans="1:19" ht="12.75" outlineLevel="2">
      <c r="A72" s="13"/>
      <c r="B72" s="39"/>
      <c r="C72" s="39"/>
      <c r="D72" s="58" t="s">
        <v>36</v>
      </c>
      <c r="E72" s="59">
        <v>3</v>
      </c>
      <c r="F72" s="60" t="s">
        <v>96</v>
      </c>
      <c r="G72" s="61" t="s">
        <v>97</v>
      </c>
      <c r="H72" s="62">
        <v>12.479999999999999</v>
      </c>
      <c r="I72" s="63" t="s">
        <v>84</v>
      </c>
      <c r="J72" s="64"/>
      <c r="K72" s="65">
        <f>H72*J72</f>
        <v>0</v>
      </c>
      <c r="L72" s="66">
        <f>IF(D72="S",K72,"")</f>
      </c>
      <c r="M72" s="64">
        <f>IF(OR(D72="P",D72="U"),K72,"")</f>
        <v>0</v>
      </c>
      <c r="N72" s="64">
        <f>IF(D72="H",K72,"")</f>
      </c>
      <c r="O72" s="64">
        <f>IF(D72="V",K72,"")</f>
      </c>
      <c r="P72" s="62">
        <v>0.0027844039999997483</v>
      </c>
      <c r="Q72" s="62"/>
      <c r="R72" s="67">
        <v>21</v>
      </c>
      <c r="S72" s="68"/>
    </row>
    <row r="73" spans="1:19" s="75" customFormat="1" ht="21.75" outlineLevel="2">
      <c r="A73" s="69"/>
      <c r="B73" s="69"/>
      <c r="C73" s="69"/>
      <c r="D73" s="69"/>
      <c r="E73" s="69"/>
      <c r="F73" s="69"/>
      <c r="G73" s="70" t="s">
        <v>98</v>
      </c>
      <c r="H73" s="69"/>
      <c r="I73" s="71"/>
      <c r="J73" s="69"/>
      <c r="K73" s="69"/>
      <c r="L73" s="72"/>
      <c r="M73" s="72"/>
      <c r="N73" s="72"/>
      <c r="O73" s="72"/>
      <c r="P73" s="73"/>
      <c r="Q73" s="69"/>
      <c r="R73" s="74"/>
      <c r="S73" s="69"/>
    </row>
    <row r="74" spans="1:19" s="11" customFormat="1" ht="10.5" customHeight="1" outlineLevel="3">
      <c r="A74" s="19"/>
      <c r="B74" s="76"/>
      <c r="C74" s="76"/>
      <c r="D74" s="76"/>
      <c r="E74" s="76"/>
      <c r="F74" s="76"/>
      <c r="G74" s="76" t="s">
        <v>117</v>
      </c>
      <c r="H74" s="77">
        <v>12.48</v>
      </c>
      <c r="I74" s="78"/>
      <c r="J74" s="76"/>
      <c r="K74" s="76"/>
      <c r="L74" s="79"/>
      <c r="M74" s="79"/>
      <c r="N74" s="79"/>
      <c r="O74" s="79"/>
      <c r="P74" s="79"/>
      <c r="Q74" s="79"/>
      <c r="R74" s="80"/>
      <c r="S74" s="76"/>
    </row>
    <row r="75" spans="1:19" ht="12.75" outlineLevel="2">
      <c r="A75" s="13"/>
      <c r="B75" s="39"/>
      <c r="C75" s="39"/>
      <c r="D75" s="58" t="s">
        <v>36</v>
      </c>
      <c r="E75" s="59">
        <v>4</v>
      </c>
      <c r="F75" s="60" t="s">
        <v>100</v>
      </c>
      <c r="G75" s="61" t="s">
        <v>101</v>
      </c>
      <c r="H75" s="62">
        <v>12.48</v>
      </c>
      <c r="I75" s="63" t="s">
        <v>84</v>
      </c>
      <c r="J75" s="64"/>
      <c r="K75" s="65">
        <f>H75*J75</f>
        <v>0</v>
      </c>
      <c r="L75" s="66">
        <f>IF(D75="S",K75,"")</f>
      </c>
      <c r="M75" s="64">
        <f>IF(OR(D75="P",D75="U"),K75,"")</f>
        <v>0</v>
      </c>
      <c r="N75" s="64">
        <f>IF(D75="H",K75,"")</f>
      </c>
      <c r="O75" s="64">
        <f>IF(D75="V",K75,"")</f>
      </c>
      <c r="P75" s="62"/>
      <c r="Q75" s="62"/>
      <c r="R75" s="67">
        <v>21</v>
      </c>
      <c r="S75" s="68"/>
    </row>
    <row r="76" spans="1:19" ht="12.75" outlineLevel="2">
      <c r="A76" s="13"/>
      <c r="B76" s="39"/>
      <c r="C76" s="39"/>
      <c r="D76" s="58" t="s">
        <v>36</v>
      </c>
      <c r="E76" s="59">
        <v>5</v>
      </c>
      <c r="F76" s="60" t="s">
        <v>102</v>
      </c>
      <c r="G76" s="61" t="s">
        <v>103</v>
      </c>
      <c r="H76" s="62">
        <v>0.036796319999999993</v>
      </c>
      <c r="I76" s="63" t="s">
        <v>59</v>
      </c>
      <c r="J76" s="64"/>
      <c r="K76" s="65">
        <f>H76*J76</f>
        <v>0</v>
      </c>
      <c r="L76" s="66">
        <f>IF(D76="S",K76,"")</f>
      </c>
      <c r="M76" s="64">
        <f>IF(OR(D76="P",D76="U"),K76,"")</f>
        <v>0</v>
      </c>
      <c r="N76" s="64">
        <f>IF(D76="H",K76,"")</f>
      </c>
      <c r="O76" s="64">
        <f>IF(D76="V",K76,"")</f>
      </c>
      <c r="P76" s="62">
        <v>1.0761442577001352</v>
      </c>
      <c r="Q76" s="62"/>
      <c r="R76" s="67">
        <v>21</v>
      </c>
      <c r="S76" s="68"/>
    </row>
    <row r="77" spans="1:19" s="11" customFormat="1" ht="10.5" customHeight="1" outlineLevel="3">
      <c r="A77" s="19"/>
      <c r="B77" s="76"/>
      <c r="C77" s="76"/>
      <c r="D77" s="76"/>
      <c r="E77" s="76"/>
      <c r="F77" s="76"/>
      <c r="G77" s="76" t="s">
        <v>118</v>
      </c>
      <c r="H77" s="77">
        <v>0.0368</v>
      </c>
      <c r="I77" s="78"/>
      <c r="J77" s="76"/>
      <c r="K77" s="76"/>
      <c r="L77" s="79"/>
      <c r="M77" s="79"/>
      <c r="N77" s="79"/>
      <c r="O77" s="79"/>
      <c r="P77" s="79"/>
      <c r="Q77" s="79"/>
      <c r="R77" s="80"/>
      <c r="S77" s="76"/>
    </row>
    <row r="78" spans="1:19" ht="12.75" outlineLevel="2">
      <c r="A78" s="13"/>
      <c r="B78" s="39"/>
      <c r="C78" s="39"/>
      <c r="D78" s="58" t="s">
        <v>36</v>
      </c>
      <c r="E78" s="59">
        <v>6</v>
      </c>
      <c r="F78" s="60" t="s">
        <v>105</v>
      </c>
      <c r="G78" s="61" t="s">
        <v>106</v>
      </c>
      <c r="H78" s="62">
        <v>2.5</v>
      </c>
      <c r="I78" s="63" t="s">
        <v>107</v>
      </c>
      <c r="J78" s="64"/>
      <c r="K78" s="65">
        <f>H78*J78</f>
        <v>0</v>
      </c>
      <c r="L78" s="66">
        <f>IF(D78="S",K78,"")</f>
      </c>
      <c r="M78" s="64">
        <f>IF(OR(D78="P",D78="U"),K78,"")</f>
        <v>0</v>
      </c>
      <c r="N78" s="64">
        <f>IF(D78="H",K78,"")</f>
      </c>
      <c r="O78" s="64">
        <f>IF(D78="V",K78,"")</f>
      </c>
      <c r="P78" s="62">
        <v>1.07614</v>
      </c>
      <c r="Q78" s="62"/>
      <c r="R78" s="67">
        <v>21</v>
      </c>
      <c r="S78" s="68"/>
    </row>
    <row r="79" spans="1:19" ht="12.75" outlineLevel="2">
      <c r="A79" s="13"/>
      <c r="B79" s="39"/>
      <c r="C79" s="39"/>
      <c r="D79" s="58" t="s">
        <v>36</v>
      </c>
      <c r="E79" s="59">
        <v>7</v>
      </c>
      <c r="F79" s="60" t="s">
        <v>108</v>
      </c>
      <c r="G79" s="61" t="s">
        <v>109</v>
      </c>
      <c r="H79" s="62">
        <v>5.199999999999999</v>
      </c>
      <c r="I79" s="63" t="s">
        <v>84</v>
      </c>
      <c r="J79" s="64"/>
      <c r="K79" s="65">
        <f>H79*J79</f>
        <v>0</v>
      </c>
      <c r="L79" s="66">
        <f>IF(D79="S",K79,"")</f>
      </c>
      <c r="M79" s="64">
        <f>IF(OR(D79="P",D79="U"),K79,"")</f>
        <v>0</v>
      </c>
      <c r="N79" s="64">
        <f>IF(D79="H",K79,"")</f>
      </c>
      <c r="O79" s="64">
        <f>IF(D79="V",K79,"")</f>
      </c>
      <c r="P79" s="62">
        <v>1.07614</v>
      </c>
      <c r="Q79" s="62"/>
      <c r="R79" s="67">
        <v>21</v>
      </c>
      <c r="S79" s="68"/>
    </row>
    <row r="80" spans="1:19" s="11" customFormat="1" ht="10.5" customHeight="1" outlineLevel="3">
      <c r="A80" s="19"/>
      <c r="B80" s="76"/>
      <c r="C80" s="76"/>
      <c r="D80" s="76"/>
      <c r="E80" s="76"/>
      <c r="F80" s="76"/>
      <c r="G80" s="76" t="s">
        <v>119</v>
      </c>
      <c r="H80" s="77">
        <v>5.2</v>
      </c>
      <c r="I80" s="78"/>
      <c r="J80" s="76"/>
      <c r="K80" s="76"/>
      <c r="L80" s="79"/>
      <c r="M80" s="79"/>
      <c r="N80" s="79"/>
      <c r="O80" s="79"/>
      <c r="P80" s="79"/>
      <c r="Q80" s="79"/>
      <c r="R80" s="80"/>
      <c r="S80" s="76"/>
    </row>
    <row r="81" spans="1:19" ht="12.75" outlineLevel="2">
      <c r="A81" s="13"/>
      <c r="B81" s="39"/>
      <c r="C81" s="39"/>
      <c r="D81" s="58" t="s">
        <v>36</v>
      </c>
      <c r="E81" s="59">
        <v>8</v>
      </c>
      <c r="F81" s="60" t="s">
        <v>111</v>
      </c>
      <c r="G81" s="61" t="s">
        <v>112</v>
      </c>
      <c r="H81" s="62">
        <v>7.28</v>
      </c>
      <c r="I81" s="63" t="s">
        <v>84</v>
      </c>
      <c r="J81" s="64"/>
      <c r="K81" s="65">
        <f>H81*J81</f>
        <v>0</v>
      </c>
      <c r="L81" s="66">
        <f>IF(D81="S",K81,"")</f>
      </c>
      <c r="M81" s="64">
        <f>IF(OR(D81="P",D81="U"),K81,"")</f>
        <v>0</v>
      </c>
      <c r="N81" s="64">
        <f>IF(D81="H",K81,"")</f>
      </c>
      <c r="O81" s="64">
        <f>IF(D81="V",K81,"")</f>
      </c>
      <c r="P81" s="62">
        <v>0.0006641760000003771</v>
      </c>
      <c r="Q81" s="62"/>
      <c r="R81" s="67">
        <v>21</v>
      </c>
      <c r="S81" s="68"/>
    </row>
    <row r="82" spans="1:19" s="11" customFormat="1" ht="10.5" customHeight="1" outlineLevel="3">
      <c r="A82" s="19"/>
      <c r="B82" s="76"/>
      <c r="C82" s="76"/>
      <c r="D82" s="76"/>
      <c r="E82" s="76"/>
      <c r="F82" s="76"/>
      <c r="G82" s="76" t="s">
        <v>120</v>
      </c>
      <c r="H82" s="77">
        <v>7.28</v>
      </c>
      <c r="I82" s="78"/>
      <c r="J82" s="76"/>
      <c r="K82" s="76"/>
      <c r="L82" s="79"/>
      <c r="M82" s="79"/>
      <c r="N82" s="79"/>
      <c r="O82" s="79"/>
      <c r="P82" s="79"/>
      <c r="Q82" s="79"/>
      <c r="R82" s="80"/>
      <c r="S82" s="76"/>
    </row>
    <row r="83" spans="1:19" ht="12.75" outlineLevel="1">
      <c r="A83" s="13"/>
      <c r="B83" s="40"/>
      <c r="C83" s="41" t="s">
        <v>121</v>
      </c>
      <c r="D83" s="42" t="s">
        <v>32</v>
      </c>
      <c r="E83" s="43"/>
      <c r="F83" s="43" t="s">
        <v>33</v>
      </c>
      <c r="G83" s="44" t="s">
        <v>122</v>
      </c>
      <c r="H83" s="43"/>
      <c r="I83" s="42"/>
      <c r="J83" s="43"/>
      <c r="K83" s="45">
        <f>SUBTOTAL(9,K84:K94)</f>
        <v>0</v>
      </c>
      <c r="L83" s="46">
        <f>SUBTOTAL(9,L84:L94)</f>
        <v>0</v>
      </c>
      <c r="M83" s="46">
        <f>SUBTOTAL(9,M84:M94)</f>
        <v>0</v>
      </c>
      <c r="N83" s="46">
        <f>SUBTOTAL(9,N84:N94)</f>
        <v>0</v>
      </c>
      <c r="O83" s="46">
        <f>SUBTOTAL(9,O84:O94)</f>
        <v>0</v>
      </c>
      <c r="P83" s="47">
        <f>SUMPRODUCT(P84:P94,H84:H94)</f>
        <v>7.946334786001385</v>
      </c>
      <c r="Q83" s="47">
        <f>SUMPRODUCT(Q84:Q94,H84:H94)</f>
        <v>0</v>
      </c>
      <c r="R83" s="48">
        <f>SUMPRODUCT(R84:R94,K84:K94)/100</f>
        <v>0</v>
      </c>
      <c r="S83" s="39"/>
    </row>
    <row r="84" spans="1:19" ht="12.75" outlineLevel="2">
      <c r="A84" s="13"/>
      <c r="B84" s="40"/>
      <c r="C84" s="49"/>
      <c r="D84" s="50"/>
      <c r="E84" s="51" t="s">
        <v>35</v>
      </c>
      <c r="F84" s="52"/>
      <c r="G84" s="53"/>
      <c r="H84" s="52"/>
      <c r="I84" s="50"/>
      <c r="J84" s="52"/>
      <c r="K84" s="54"/>
      <c r="L84" s="55"/>
      <c r="M84" s="55"/>
      <c r="N84" s="55"/>
      <c r="O84" s="55"/>
      <c r="P84" s="56"/>
      <c r="Q84" s="56"/>
      <c r="R84" s="57"/>
      <c r="S84" s="39"/>
    </row>
    <row r="85" spans="1:19" ht="24.75" outlineLevel="2">
      <c r="A85" s="13"/>
      <c r="B85" s="39"/>
      <c r="C85" s="39"/>
      <c r="D85" s="58" t="s">
        <v>36</v>
      </c>
      <c r="E85" s="59">
        <v>1</v>
      </c>
      <c r="F85" s="60" t="s">
        <v>90</v>
      </c>
      <c r="G85" s="61" t="s">
        <v>91</v>
      </c>
      <c r="H85" s="62">
        <v>0.35</v>
      </c>
      <c r="I85" s="63" t="s">
        <v>39</v>
      </c>
      <c r="J85" s="64"/>
      <c r="K85" s="65">
        <f>H85*J85</f>
        <v>0</v>
      </c>
      <c r="L85" s="66">
        <f>IF(D85="S",K85,"")</f>
      </c>
      <c r="M85" s="64">
        <f>IF(OR(D85="P",D85="U"),K85,"")</f>
        <v>0</v>
      </c>
      <c r="N85" s="64">
        <f>IF(D85="H",K85,"")</f>
      </c>
      <c r="O85" s="64">
        <f>IF(D85="V",K85,"")</f>
      </c>
      <c r="P85" s="62">
        <v>1.9799999999995634</v>
      </c>
      <c r="Q85" s="62"/>
      <c r="R85" s="67">
        <v>21</v>
      </c>
      <c r="S85" s="68"/>
    </row>
    <row r="86" spans="1:19" ht="12.75" outlineLevel="2">
      <c r="A86" s="13"/>
      <c r="B86" s="39"/>
      <c r="C86" s="39"/>
      <c r="D86" s="58" t="s">
        <v>36</v>
      </c>
      <c r="E86" s="59">
        <v>2</v>
      </c>
      <c r="F86" s="60" t="s">
        <v>123</v>
      </c>
      <c r="G86" s="61" t="s">
        <v>124</v>
      </c>
      <c r="H86" s="62">
        <v>2.9</v>
      </c>
      <c r="I86" s="63" t="s">
        <v>39</v>
      </c>
      <c r="J86" s="64"/>
      <c r="K86" s="65">
        <f>H86*J86</f>
        <v>0</v>
      </c>
      <c r="L86" s="66">
        <f>IF(D86="S",K86,"")</f>
      </c>
      <c r="M86" s="64">
        <f>IF(OR(D86="P",D86="U"),K86,"")</f>
        <v>0</v>
      </c>
      <c r="N86" s="64">
        <f>IF(D86="H",K86,"")</f>
      </c>
      <c r="O86" s="64">
        <f>IF(D86="V",K86,"")</f>
      </c>
      <c r="P86" s="62">
        <v>2.4533657400005304</v>
      </c>
      <c r="Q86" s="62"/>
      <c r="R86" s="67">
        <v>21</v>
      </c>
      <c r="S86" s="68"/>
    </row>
    <row r="87" spans="1:19" s="75" customFormat="1" ht="11.25" outlineLevel="2">
      <c r="A87" s="69"/>
      <c r="B87" s="69"/>
      <c r="C87" s="69"/>
      <c r="D87" s="69"/>
      <c r="E87" s="69"/>
      <c r="F87" s="69"/>
      <c r="G87" s="70" t="s">
        <v>125</v>
      </c>
      <c r="H87" s="69"/>
      <c r="I87" s="71"/>
      <c r="J87" s="69"/>
      <c r="K87" s="69"/>
      <c r="L87" s="72"/>
      <c r="M87" s="72"/>
      <c r="N87" s="72"/>
      <c r="O87" s="72"/>
      <c r="P87" s="73"/>
      <c r="Q87" s="69"/>
      <c r="R87" s="74"/>
      <c r="S87" s="69"/>
    </row>
    <row r="88" spans="1:19" ht="12.75" outlineLevel="2">
      <c r="A88" s="13"/>
      <c r="B88" s="39"/>
      <c r="C88" s="39"/>
      <c r="D88" s="58" t="s">
        <v>36</v>
      </c>
      <c r="E88" s="59">
        <v>3</v>
      </c>
      <c r="F88" s="60" t="s">
        <v>126</v>
      </c>
      <c r="G88" s="61" t="s">
        <v>127</v>
      </c>
      <c r="H88" s="62">
        <v>1.38</v>
      </c>
      <c r="I88" s="63" t="s">
        <v>84</v>
      </c>
      <c r="J88" s="64"/>
      <c r="K88" s="65">
        <f>H88*J88</f>
        <v>0</v>
      </c>
      <c r="L88" s="66">
        <f>IF(D88="S",K88,"")</f>
      </c>
      <c r="M88" s="64">
        <f>IF(OR(D88="P",D88="U"),K88,"")</f>
        <v>0</v>
      </c>
      <c r="N88" s="64">
        <f>IF(D88="H",K88,"")</f>
      </c>
      <c r="O88" s="64">
        <f>IF(D88="V",K88,"")</f>
      </c>
      <c r="P88" s="62">
        <v>0.01394</v>
      </c>
      <c r="Q88" s="62"/>
      <c r="R88" s="67">
        <v>21</v>
      </c>
      <c r="S88" s="68"/>
    </row>
    <row r="89" spans="1:19" s="11" customFormat="1" ht="10.5" customHeight="1" outlineLevel="3">
      <c r="A89" s="19"/>
      <c r="B89" s="76"/>
      <c r="C89" s="76"/>
      <c r="D89" s="76"/>
      <c r="E89" s="76"/>
      <c r="F89" s="76"/>
      <c r="G89" s="76" t="s">
        <v>128</v>
      </c>
      <c r="H89" s="77">
        <v>1.38</v>
      </c>
      <c r="I89" s="78"/>
      <c r="J89" s="76"/>
      <c r="K89" s="76"/>
      <c r="L89" s="79"/>
      <c r="M89" s="79"/>
      <c r="N89" s="79"/>
      <c r="O89" s="79"/>
      <c r="P89" s="79"/>
      <c r="Q89" s="79"/>
      <c r="R89" s="80"/>
      <c r="S89" s="76"/>
    </row>
    <row r="90" spans="1:19" s="11" customFormat="1" ht="10.5" customHeight="1" outlineLevel="3">
      <c r="A90" s="19"/>
      <c r="B90" s="76"/>
      <c r="C90" s="76"/>
      <c r="D90" s="76"/>
      <c r="E90" s="76"/>
      <c r="F90" s="76"/>
      <c r="G90" s="76"/>
      <c r="H90" s="77"/>
      <c r="I90" s="78"/>
      <c r="J90" s="76"/>
      <c r="K90" s="76"/>
      <c r="L90" s="79"/>
      <c r="M90" s="79"/>
      <c r="N90" s="79"/>
      <c r="O90" s="79"/>
      <c r="P90" s="79"/>
      <c r="Q90" s="79"/>
      <c r="R90" s="80"/>
      <c r="S90" s="76"/>
    </row>
    <row r="91" spans="1:19" ht="12.75" outlineLevel="2">
      <c r="A91" s="13"/>
      <c r="B91" s="39"/>
      <c r="C91" s="39"/>
      <c r="D91" s="58" t="s">
        <v>36</v>
      </c>
      <c r="E91" s="59">
        <v>4</v>
      </c>
      <c r="F91" s="60" t="s">
        <v>129</v>
      </c>
      <c r="G91" s="61" t="s">
        <v>130</v>
      </c>
      <c r="H91" s="62">
        <v>1.38</v>
      </c>
      <c r="I91" s="63" t="s">
        <v>84</v>
      </c>
      <c r="J91" s="64"/>
      <c r="K91" s="65">
        <f>H91*J91</f>
        <v>0</v>
      </c>
      <c r="L91" s="66">
        <f>IF(D91="S",K91,"")</f>
      </c>
      <c r="M91" s="64">
        <f>IF(OR(D91="P",D91="U"),K91,"")</f>
        <v>0</v>
      </c>
      <c r="N91" s="64">
        <f>IF(D91="H",K91,"")</f>
      </c>
      <c r="O91" s="64">
        <f>IF(D91="V",K91,"")</f>
      </c>
      <c r="P91" s="62"/>
      <c r="Q91" s="62"/>
      <c r="R91" s="67">
        <v>21</v>
      </c>
      <c r="S91" s="68"/>
    </row>
    <row r="92" spans="1:19" ht="12.75" outlineLevel="2">
      <c r="A92" s="13"/>
      <c r="B92" s="39"/>
      <c r="C92" s="39"/>
      <c r="D92" s="58" t="s">
        <v>36</v>
      </c>
      <c r="E92" s="59">
        <v>5</v>
      </c>
      <c r="F92" s="60" t="s">
        <v>131</v>
      </c>
      <c r="G92" s="61" t="s">
        <v>132</v>
      </c>
      <c r="H92" s="62">
        <v>18.054000000000002</v>
      </c>
      <c r="I92" s="63" t="s">
        <v>84</v>
      </c>
      <c r="J92" s="64"/>
      <c r="K92" s="65">
        <f>H92*J92</f>
        <v>0</v>
      </c>
      <c r="L92" s="66">
        <f>IF(D92="S",K92,"")</f>
      </c>
      <c r="M92" s="64">
        <f>IF(OR(D92="P",D92="U"),K92,"")</f>
        <v>0</v>
      </c>
      <c r="N92" s="64">
        <f>IF(D92="H",K92,"")</f>
      </c>
      <c r="O92" s="64">
        <f>IF(D92="V",K92,"")</f>
      </c>
      <c r="P92" s="62">
        <v>0.00661</v>
      </c>
      <c r="Q92" s="62"/>
      <c r="R92" s="67">
        <v>21</v>
      </c>
      <c r="S92" s="68"/>
    </row>
    <row r="93" spans="1:19" s="11" customFormat="1" ht="10.5" customHeight="1" outlineLevel="3">
      <c r="A93" s="19"/>
      <c r="B93" s="76"/>
      <c r="C93" s="76"/>
      <c r="D93" s="76"/>
      <c r="E93" s="76"/>
      <c r="F93" s="76"/>
      <c r="G93" s="76" t="s">
        <v>133</v>
      </c>
      <c r="H93" s="77">
        <v>18.054</v>
      </c>
      <c r="I93" s="78"/>
      <c r="J93" s="76"/>
      <c r="K93" s="76"/>
      <c r="L93" s="79"/>
      <c r="M93" s="79"/>
      <c r="N93" s="79"/>
      <c r="O93" s="79"/>
      <c r="P93" s="79"/>
      <c r="Q93" s="79"/>
      <c r="R93" s="80"/>
      <c r="S93" s="76"/>
    </row>
    <row r="94" spans="1:19" ht="12.75" outlineLevel="2">
      <c r="A94" s="13"/>
      <c r="B94" s="39"/>
      <c r="C94" s="39"/>
      <c r="D94" s="58" t="s">
        <v>36</v>
      </c>
      <c r="E94" s="59">
        <v>6</v>
      </c>
      <c r="F94" s="60" t="s">
        <v>134</v>
      </c>
      <c r="G94" s="61" t="s">
        <v>135</v>
      </c>
      <c r="H94" s="62">
        <v>18.054000000000002</v>
      </c>
      <c r="I94" s="63" t="s">
        <v>84</v>
      </c>
      <c r="J94" s="64"/>
      <c r="K94" s="65">
        <f>H94*J94</f>
        <v>0</v>
      </c>
      <c r="L94" s="66">
        <f>IF(D94="S",K94,"")</f>
      </c>
      <c r="M94" s="64">
        <f>IF(OR(D94="P",D94="U"),K94,"")</f>
        <v>0</v>
      </c>
      <c r="N94" s="64">
        <f>IF(D94="H",K94,"")</f>
      </c>
      <c r="O94" s="64">
        <f>IF(D94="V",K94,"")</f>
      </c>
      <c r="P94" s="62"/>
      <c r="Q94" s="62"/>
      <c r="R94" s="67">
        <v>21</v>
      </c>
      <c r="S94" s="68"/>
    </row>
    <row r="95" spans="1:19" ht="12.75" outlineLevel="1">
      <c r="A95" s="13"/>
      <c r="B95" s="40"/>
      <c r="C95" s="41" t="s">
        <v>136</v>
      </c>
      <c r="D95" s="42" t="s">
        <v>32</v>
      </c>
      <c r="E95" s="43"/>
      <c r="F95" s="43" t="s">
        <v>33</v>
      </c>
      <c r="G95" s="44" t="s">
        <v>137</v>
      </c>
      <c r="H95" s="43"/>
      <c r="I95" s="42"/>
      <c r="J95" s="43"/>
      <c r="K95" s="45">
        <f>SUBTOTAL(9,K96:K107)</f>
        <v>0</v>
      </c>
      <c r="L95" s="46">
        <f>SUBTOTAL(9,L96:L107)</f>
        <v>0</v>
      </c>
      <c r="M95" s="46">
        <f>SUBTOTAL(9,M96:M107)</f>
        <v>0</v>
      </c>
      <c r="N95" s="46">
        <f>SUBTOTAL(9,N96:N107)</f>
        <v>0</v>
      </c>
      <c r="O95" s="46">
        <f>SUBTOTAL(9,O96:O107)</f>
        <v>0</v>
      </c>
      <c r="P95" s="47">
        <f>SUMPRODUCT(P96:P107,H96:H107)</f>
        <v>6.090230778001036</v>
      </c>
      <c r="Q95" s="47">
        <f>SUMPRODUCT(Q96:Q107,H96:H107)</f>
        <v>0</v>
      </c>
      <c r="R95" s="48">
        <f>SUMPRODUCT(R96:R107,K96:K107)/100</f>
        <v>0</v>
      </c>
      <c r="S95" s="39"/>
    </row>
    <row r="96" spans="1:19" ht="12.75" outlineLevel="2">
      <c r="A96" s="13"/>
      <c r="B96" s="40"/>
      <c r="C96" s="49"/>
      <c r="D96" s="50"/>
      <c r="E96" s="51" t="s">
        <v>35</v>
      </c>
      <c r="F96" s="52"/>
      <c r="G96" s="53"/>
      <c r="H96" s="52"/>
      <c r="I96" s="50"/>
      <c r="J96" s="52"/>
      <c r="K96" s="54"/>
      <c r="L96" s="55"/>
      <c r="M96" s="55"/>
      <c r="N96" s="55"/>
      <c r="O96" s="55"/>
      <c r="P96" s="56"/>
      <c r="Q96" s="56"/>
      <c r="R96" s="57"/>
      <c r="S96" s="39"/>
    </row>
    <row r="97" spans="1:19" ht="24.75" outlineLevel="2">
      <c r="A97" s="13"/>
      <c r="B97" s="39"/>
      <c r="C97" s="39"/>
      <c r="D97" s="58" t="s">
        <v>36</v>
      </c>
      <c r="E97" s="59">
        <v>1</v>
      </c>
      <c r="F97" s="60" t="s">
        <v>90</v>
      </c>
      <c r="G97" s="61" t="s">
        <v>91</v>
      </c>
      <c r="H97" s="62">
        <v>0.3</v>
      </c>
      <c r="I97" s="63" t="s">
        <v>39</v>
      </c>
      <c r="J97" s="64"/>
      <c r="K97" s="65">
        <f>H97*J97</f>
        <v>0</v>
      </c>
      <c r="L97" s="66">
        <f>IF(D97="S",K97,"")</f>
      </c>
      <c r="M97" s="64">
        <f>IF(OR(D97="P",D97="U"),K97,"")</f>
        <v>0</v>
      </c>
      <c r="N97" s="64">
        <f>IF(D97="H",K97,"")</f>
      </c>
      <c r="O97" s="64">
        <f>IF(D97="V",K97,"")</f>
      </c>
      <c r="P97" s="62">
        <v>1.9799999999995634</v>
      </c>
      <c r="Q97" s="62"/>
      <c r="R97" s="67">
        <v>21</v>
      </c>
      <c r="S97" s="68"/>
    </row>
    <row r="98" spans="1:19" ht="12.75" outlineLevel="2">
      <c r="A98" s="13"/>
      <c r="B98" s="39"/>
      <c r="C98" s="39"/>
      <c r="D98" s="58" t="s">
        <v>36</v>
      </c>
      <c r="E98" s="59">
        <v>2</v>
      </c>
      <c r="F98" s="60" t="s">
        <v>123</v>
      </c>
      <c r="G98" s="61" t="s">
        <v>138</v>
      </c>
      <c r="H98" s="62">
        <v>2.2</v>
      </c>
      <c r="I98" s="63" t="s">
        <v>39</v>
      </c>
      <c r="J98" s="64"/>
      <c r="K98" s="65">
        <f>H98*J98</f>
        <v>0</v>
      </c>
      <c r="L98" s="66">
        <f>IF(D98="S",K98,"")</f>
      </c>
      <c r="M98" s="64">
        <f>IF(OR(D98="P",D98="U"),K98,"")</f>
        <v>0</v>
      </c>
      <c r="N98" s="64">
        <f>IF(D98="H",K98,"")</f>
      </c>
      <c r="O98" s="64">
        <f>IF(D98="V",K98,"")</f>
      </c>
      <c r="P98" s="62">
        <v>2.4533657400005304</v>
      </c>
      <c r="Q98" s="62"/>
      <c r="R98" s="67">
        <v>21</v>
      </c>
      <c r="S98" s="68"/>
    </row>
    <row r="99" spans="1:19" s="75" customFormat="1" ht="11.25" outlineLevel="2">
      <c r="A99" s="69"/>
      <c r="B99" s="69"/>
      <c r="C99" s="69"/>
      <c r="D99" s="69"/>
      <c r="E99" s="69"/>
      <c r="F99" s="69"/>
      <c r="G99" s="70" t="s">
        <v>125</v>
      </c>
      <c r="H99" s="69"/>
      <c r="I99" s="71"/>
      <c r="J99" s="69"/>
      <c r="K99" s="69"/>
      <c r="L99" s="72"/>
      <c r="M99" s="72"/>
      <c r="N99" s="72"/>
      <c r="O99" s="72"/>
      <c r="P99" s="73"/>
      <c r="Q99" s="69"/>
      <c r="R99" s="74"/>
      <c r="S99" s="69"/>
    </row>
    <row r="100" spans="1:19" ht="12.75" outlineLevel="2">
      <c r="A100" s="13"/>
      <c r="B100" s="39"/>
      <c r="C100" s="39"/>
      <c r="D100" s="58" t="s">
        <v>36</v>
      </c>
      <c r="E100" s="59">
        <v>3</v>
      </c>
      <c r="F100" s="60" t="s">
        <v>126</v>
      </c>
      <c r="G100" s="61" t="s">
        <v>127</v>
      </c>
      <c r="H100" s="62">
        <v>1.065</v>
      </c>
      <c r="I100" s="63" t="s">
        <v>84</v>
      </c>
      <c r="J100" s="64"/>
      <c r="K100" s="65">
        <f>H100*J100</f>
        <v>0</v>
      </c>
      <c r="L100" s="66">
        <f>IF(D100="S",K100,"")</f>
      </c>
      <c r="M100" s="64">
        <f>IF(OR(D100="P",D100="U"),K100,"")</f>
        <v>0</v>
      </c>
      <c r="N100" s="64">
        <f>IF(D100="H",K100,"")</f>
      </c>
      <c r="O100" s="64">
        <f>IF(D100="V",K100,"")</f>
      </c>
      <c r="P100" s="62">
        <v>0.01394</v>
      </c>
      <c r="Q100" s="62"/>
      <c r="R100" s="67">
        <v>21</v>
      </c>
      <c r="S100" s="68"/>
    </row>
    <row r="101" spans="1:19" s="11" customFormat="1" ht="10.5" customHeight="1" outlineLevel="3">
      <c r="A101" s="19"/>
      <c r="B101" s="76"/>
      <c r="C101" s="76"/>
      <c r="D101" s="76"/>
      <c r="E101" s="76"/>
      <c r="F101" s="76"/>
      <c r="G101" s="76" t="s">
        <v>139</v>
      </c>
      <c r="H101" s="77">
        <v>1.065</v>
      </c>
      <c r="I101" s="78"/>
      <c r="J101" s="76"/>
      <c r="K101" s="76"/>
      <c r="L101" s="79"/>
      <c r="M101" s="79"/>
      <c r="N101" s="79"/>
      <c r="O101" s="79"/>
      <c r="P101" s="79"/>
      <c r="Q101" s="79"/>
      <c r="R101" s="80"/>
      <c r="S101" s="76"/>
    </row>
    <row r="102" spans="1:19" s="11" customFormat="1" ht="10.5" customHeight="1" outlineLevel="3">
      <c r="A102" s="19"/>
      <c r="B102" s="76"/>
      <c r="C102" s="76"/>
      <c r="D102" s="76"/>
      <c r="E102" s="76"/>
      <c r="F102" s="76"/>
      <c r="G102" s="76"/>
      <c r="H102" s="77"/>
      <c r="I102" s="78"/>
      <c r="J102" s="76"/>
      <c r="K102" s="76"/>
      <c r="L102" s="79"/>
      <c r="M102" s="79"/>
      <c r="N102" s="79"/>
      <c r="O102" s="79"/>
      <c r="P102" s="79"/>
      <c r="Q102" s="79"/>
      <c r="R102" s="80"/>
      <c r="S102" s="76"/>
    </row>
    <row r="103" spans="1:19" ht="12.75" outlineLevel="2">
      <c r="A103" s="13"/>
      <c r="B103" s="39"/>
      <c r="C103" s="39"/>
      <c r="D103" s="58" t="s">
        <v>36</v>
      </c>
      <c r="E103" s="59">
        <v>4</v>
      </c>
      <c r="F103" s="60" t="s">
        <v>129</v>
      </c>
      <c r="G103" s="61" t="s">
        <v>130</v>
      </c>
      <c r="H103" s="62">
        <v>1.065</v>
      </c>
      <c r="I103" s="63" t="s">
        <v>84</v>
      </c>
      <c r="J103" s="64"/>
      <c r="K103" s="65">
        <f>H103*J103</f>
        <v>0</v>
      </c>
      <c r="L103" s="66">
        <f>IF(D103="S",K103,"")</f>
      </c>
      <c r="M103" s="64">
        <f>IF(OR(D103="P",D103="U"),K103,"")</f>
        <v>0</v>
      </c>
      <c r="N103" s="64">
        <f>IF(D103="H",K103,"")</f>
      </c>
      <c r="O103" s="64">
        <f>IF(D103="V",K103,"")</f>
      </c>
      <c r="P103" s="62"/>
      <c r="Q103" s="62"/>
      <c r="R103" s="67">
        <v>21</v>
      </c>
      <c r="S103" s="68"/>
    </row>
    <row r="104" spans="1:19" s="11" customFormat="1" ht="10.5" customHeight="1" outlineLevel="3">
      <c r="A104" s="19"/>
      <c r="B104" s="76"/>
      <c r="C104" s="76"/>
      <c r="D104" s="76"/>
      <c r="E104" s="76"/>
      <c r="F104" s="76"/>
      <c r="G104" s="76" t="s">
        <v>140</v>
      </c>
      <c r="H104" s="77">
        <v>1.065</v>
      </c>
      <c r="I104" s="78"/>
      <c r="J104" s="76"/>
      <c r="K104" s="76"/>
      <c r="L104" s="79"/>
      <c r="M104" s="79"/>
      <c r="N104" s="79"/>
      <c r="O104" s="79"/>
      <c r="P104" s="79"/>
      <c r="Q104" s="79"/>
      <c r="R104" s="80"/>
      <c r="S104" s="76"/>
    </row>
    <row r="105" spans="1:19" ht="12.75" outlineLevel="2">
      <c r="A105" s="13"/>
      <c r="B105" s="39"/>
      <c r="C105" s="39"/>
      <c r="D105" s="58" t="s">
        <v>36</v>
      </c>
      <c r="E105" s="59">
        <v>5</v>
      </c>
      <c r="F105" s="60" t="s">
        <v>131</v>
      </c>
      <c r="G105" s="61" t="s">
        <v>132</v>
      </c>
      <c r="H105" s="62">
        <v>12.705000000000002</v>
      </c>
      <c r="I105" s="63" t="s">
        <v>84</v>
      </c>
      <c r="J105" s="64"/>
      <c r="K105" s="65">
        <f>H105*J105</f>
        <v>0</v>
      </c>
      <c r="L105" s="66">
        <f>IF(D105="S",K105,"")</f>
      </c>
      <c r="M105" s="64">
        <f>IF(OR(D105="P",D105="U"),K105,"")</f>
        <v>0</v>
      </c>
      <c r="N105" s="64">
        <f>IF(D105="H",K105,"")</f>
      </c>
      <c r="O105" s="64">
        <f>IF(D105="V",K105,"")</f>
      </c>
      <c r="P105" s="62">
        <v>0.00661</v>
      </c>
      <c r="Q105" s="62"/>
      <c r="R105" s="67">
        <v>21</v>
      </c>
      <c r="S105" s="68"/>
    </row>
    <row r="106" spans="1:19" s="11" customFormat="1" ht="10.5" customHeight="1" outlineLevel="3">
      <c r="A106" s="19"/>
      <c r="B106" s="76"/>
      <c r="C106" s="76"/>
      <c r="D106" s="76"/>
      <c r="E106" s="76"/>
      <c r="F106" s="76"/>
      <c r="G106" s="76" t="s">
        <v>141</v>
      </c>
      <c r="H106" s="77">
        <v>12.705</v>
      </c>
      <c r="I106" s="78"/>
      <c r="J106" s="76"/>
      <c r="K106" s="76"/>
      <c r="L106" s="79"/>
      <c r="M106" s="79"/>
      <c r="N106" s="79"/>
      <c r="O106" s="79"/>
      <c r="P106" s="79"/>
      <c r="Q106" s="79"/>
      <c r="R106" s="80"/>
      <c r="S106" s="76"/>
    </row>
    <row r="107" spans="1:19" ht="12.75" outlineLevel="2">
      <c r="A107" s="13"/>
      <c r="B107" s="39"/>
      <c r="C107" s="39"/>
      <c r="D107" s="58" t="s">
        <v>36</v>
      </c>
      <c r="E107" s="59">
        <v>6</v>
      </c>
      <c r="F107" s="60" t="s">
        <v>134</v>
      </c>
      <c r="G107" s="61" t="s">
        <v>135</v>
      </c>
      <c r="H107" s="62">
        <v>12.705</v>
      </c>
      <c r="I107" s="63" t="s">
        <v>84</v>
      </c>
      <c r="J107" s="64"/>
      <c r="K107" s="65">
        <f>H107*J107</f>
        <v>0</v>
      </c>
      <c r="L107" s="66">
        <f>IF(D107="S",K107,"")</f>
      </c>
      <c r="M107" s="64">
        <f>IF(OR(D107="P",D107="U"),K107,"")</f>
        <v>0</v>
      </c>
      <c r="N107" s="64">
        <f>IF(D107="H",K107,"")</f>
      </c>
      <c r="O107" s="64">
        <f>IF(D107="V",K107,"")</f>
      </c>
      <c r="P107" s="62"/>
      <c r="Q107" s="62"/>
      <c r="R107" s="67">
        <v>21</v>
      </c>
      <c r="S107" s="68"/>
    </row>
    <row r="108" spans="1:19" ht="12.75" outlineLevel="1">
      <c r="A108" s="13"/>
      <c r="B108" s="40"/>
      <c r="C108" s="41" t="s">
        <v>142</v>
      </c>
      <c r="D108" s="42" t="s">
        <v>32</v>
      </c>
      <c r="E108" s="43"/>
      <c r="F108" s="43" t="s">
        <v>33</v>
      </c>
      <c r="G108" s="44" t="s">
        <v>143</v>
      </c>
      <c r="H108" s="43"/>
      <c r="I108" s="42"/>
      <c r="J108" s="43"/>
      <c r="K108" s="45">
        <f>SUBTOTAL(9,K109:K119)</f>
        <v>0</v>
      </c>
      <c r="L108" s="46">
        <f>SUBTOTAL(9,L109:L119)</f>
        <v>0</v>
      </c>
      <c r="M108" s="46">
        <f>SUBTOTAL(9,M109:M119)</f>
        <v>0</v>
      </c>
      <c r="N108" s="46">
        <f>SUBTOTAL(9,N109:N119)</f>
        <v>0</v>
      </c>
      <c r="O108" s="46">
        <f>SUBTOTAL(9,O109:O119)</f>
        <v>0</v>
      </c>
      <c r="P108" s="47">
        <f>SUMPRODUCT(P109:P119,H109:H119)</f>
        <v>2.280509315000311</v>
      </c>
      <c r="Q108" s="47">
        <f>SUMPRODUCT(Q109:Q119,H109:H119)</f>
        <v>0</v>
      </c>
      <c r="R108" s="48">
        <f>SUMPRODUCT(R109:R119,K109:K119)/100</f>
        <v>0</v>
      </c>
      <c r="S108" s="39"/>
    </row>
    <row r="109" spans="1:19" ht="12.75" outlineLevel="2">
      <c r="A109" s="13"/>
      <c r="B109" s="40"/>
      <c r="C109" s="49"/>
      <c r="D109" s="50"/>
      <c r="E109" s="51" t="s">
        <v>35</v>
      </c>
      <c r="F109" s="52"/>
      <c r="G109" s="53"/>
      <c r="H109" s="52"/>
      <c r="I109" s="50"/>
      <c r="J109" s="52"/>
      <c r="K109" s="54"/>
      <c r="L109" s="55"/>
      <c r="M109" s="55"/>
      <c r="N109" s="55"/>
      <c r="O109" s="55"/>
      <c r="P109" s="56"/>
      <c r="Q109" s="56"/>
      <c r="R109" s="57"/>
      <c r="S109" s="39"/>
    </row>
    <row r="110" spans="1:19" ht="24.75" outlineLevel="2">
      <c r="A110" s="13"/>
      <c r="B110" s="39"/>
      <c r="C110" s="39"/>
      <c r="D110" s="58" t="s">
        <v>36</v>
      </c>
      <c r="E110" s="59">
        <v>1</v>
      </c>
      <c r="F110" s="60" t="s">
        <v>90</v>
      </c>
      <c r="G110" s="61" t="s">
        <v>91</v>
      </c>
      <c r="H110" s="62">
        <v>0.2</v>
      </c>
      <c r="I110" s="63" t="s">
        <v>39</v>
      </c>
      <c r="J110" s="64"/>
      <c r="K110" s="65">
        <f>H110*J110</f>
        <v>0</v>
      </c>
      <c r="L110" s="66">
        <f>IF(D110="S",K110,"")</f>
      </c>
      <c r="M110" s="64">
        <f>IF(OR(D110="P",D110="U"),K110,"")</f>
        <v>0</v>
      </c>
      <c r="N110" s="64">
        <f>IF(D110="H",K110,"")</f>
      </c>
      <c r="O110" s="64">
        <f>IF(D110="V",K110,"")</f>
      </c>
      <c r="P110" s="62">
        <v>1.9799999999995634</v>
      </c>
      <c r="Q110" s="62"/>
      <c r="R110" s="67">
        <v>21</v>
      </c>
      <c r="S110" s="68"/>
    </row>
    <row r="111" spans="1:19" ht="12.75" outlineLevel="2">
      <c r="A111" s="13"/>
      <c r="B111" s="39"/>
      <c r="C111" s="39"/>
      <c r="D111" s="58" t="s">
        <v>36</v>
      </c>
      <c r="E111" s="59">
        <v>2</v>
      </c>
      <c r="F111" s="60" t="s">
        <v>123</v>
      </c>
      <c r="G111" s="61" t="s">
        <v>124</v>
      </c>
      <c r="H111" s="62">
        <v>0.75</v>
      </c>
      <c r="I111" s="63" t="s">
        <v>39</v>
      </c>
      <c r="J111" s="64"/>
      <c r="K111" s="65">
        <f>H111*J111</f>
        <v>0</v>
      </c>
      <c r="L111" s="66">
        <f>IF(D111="S",K111,"")</f>
      </c>
      <c r="M111" s="64">
        <f>IF(OR(D111="P",D111="U"),K111,"")</f>
        <v>0</v>
      </c>
      <c r="N111" s="64">
        <f>IF(D111="H",K111,"")</f>
      </c>
      <c r="O111" s="64">
        <f>IF(D111="V",K111,"")</f>
      </c>
      <c r="P111" s="62">
        <v>2.4533657400005304</v>
      </c>
      <c r="Q111" s="62"/>
      <c r="R111" s="67">
        <v>21</v>
      </c>
      <c r="S111" s="68"/>
    </row>
    <row r="112" spans="1:19" s="75" customFormat="1" ht="11.25" outlineLevel="2">
      <c r="A112" s="69"/>
      <c r="B112" s="69"/>
      <c r="C112" s="69"/>
      <c r="D112" s="69"/>
      <c r="E112" s="69"/>
      <c r="F112" s="69"/>
      <c r="G112" s="70" t="s">
        <v>144</v>
      </c>
      <c r="H112" s="69"/>
      <c r="I112" s="71"/>
      <c r="J112" s="69"/>
      <c r="K112" s="69"/>
      <c r="L112" s="72"/>
      <c r="M112" s="72"/>
      <c r="N112" s="72"/>
      <c r="O112" s="72"/>
      <c r="P112" s="73"/>
      <c r="Q112" s="69"/>
      <c r="R112" s="74"/>
      <c r="S112" s="69"/>
    </row>
    <row r="113" spans="1:19" ht="12.75" outlineLevel="2">
      <c r="A113" s="13"/>
      <c r="B113" s="39"/>
      <c r="C113" s="39"/>
      <c r="D113" s="58" t="s">
        <v>36</v>
      </c>
      <c r="E113" s="59">
        <v>3</v>
      </c>
      <c r="F113" s="60" t="s">
        <v>126</v>
      </c>
      <c r="G113" s="61" t="s">
        <v>127</v>
      </c>
      <c r="H113" s="62">
        <v>0.7065</v>
      </c>
      <c r="I113" s="63" t="s">
        <v>84</v>
      </c>
      <c r="J113" s="64"/>
      <c r="K113" s="65">
        <f>H113*J113</f>
        <v>0</v>
      </c>
      <c r="L113" s="66">
        <f>IF(D113="S",K113,"")</f>
      </c>
      <c r="M113" s="64">
        <f>IF(OR(D113="P",D113="U"),K113,"")</f>
        <v>0</v>
      </c>
      <c r="N113" s="64">
        <f>IF(D113="H",K113,"")</f>
      </c>
      <c r="O113" s="64">
        <f>IF(D113="V",K113,"")</f>
      </c>
      <c r="P113" s="62">
        <v>0.01394</v>
      </c>
      <c r="Q113" s="62"/>
      <c r="R113" s="67">
        <v>21</v>
      </c>
      <c r="S113" s="68"/>
    </row>
    <row r="114" spans="1:19" s="11" customFormat="1" ht="10.5" customHeight="1" outlineLevel="3">
      <c r="A114" s="19"/>
      <c r="B114" s="76"/>
      <c r="C114" s="76"/>
      <c r="D114" s="76"/>
      <c r="E114" s="76"/>
      <c r="F114" s="76"/>
      <c r="G114" s="76" t="s">
        <v>145</v>
      </c>
      <c r="H114" s="77">
        <v>0.7065</v>
      </c>
      <c r="I114" s="78"/>
      <c r="J114" s="76"/>
      <c r="K114" s="76"/>
      <c r="L114" s="79"/>
      <c r="M114" s="79"/>
      <c r="N114" s="79"/>
      <c r="O114" s="79"/>
      <c r="P114" s="79"/>
      <c r="Q114" s="79"/>
      <c r="R114" s="80"/>
      <c r="S114" s="76"/>
    </row>
    <row r="115" spans="1:19" s="11" customFormat="1" ht="10.5" customHeight="1" outlineLevel="3">
      <c r="A115" s="19"/>
      <c r="B115" s="76"/>
      <c r="C115" s="76"/>
      <c r="D115" s="76"/>
      <c r="E115" s="76"/>
      <c r="F115" s="76"/>
      <c r="G115" s="76"/>
      <c r="H115" s="77"/>
      <c r="I115" s="78"/>
      <c r="J115" s="76"/>
      <c r="K115" s="76"/>
      <c r="L115" s="79"/>
      <c r="M115" s="79"/>
      <c r="N115" s="79"/>
      <c r="O115" s="79"/>
      <c r="P115" s="79"/>
      <c r="Q115" s="79"/>
      <c r="R115" s="80"/>
      <c r="S115" s="76"/>
    </row>
    <row r="116" spans="1:19" ht="12.75" outlineLevel="2">
      <c r="A116" s="13"/>
      <c r="B116" s="39"/>
      <c r="C116" s="39"/>
      <c r="D116" s="58" t="s">
        <v>36</v>
      </c>
      <c r="E116" s="59">
        <v>4</v>
      </c>
      <c r="F116" s="60" t="s">
        <v>129</v>
      </c>
      <c r="G116" s="61" t="s">
        <v>130</v>
      </c>
      <c r="H116" s="62">
        <v>0.707</v>
      </c>
      <c r="I116" s="63" t="s">
        <v>84</v>
      </c>
      <c r="J116" s="64"/>
      <c r="K116" s="65">
        <f>H116*J116</f>
        <v>0</v>
      </c>
      <c r="L116" s="66">
        <f>IF(D116="S",K116,"")</f>
      </c>
      <c r="M116" s="64">
        <f>IF(OR(D116="P",D116="U"),K116,"")</f>
        <v>0</v>
      </c>
      <c r="N116" s="64">
        <f>IF(D116="H",K116,"")</f>
      </c>
      <c r="O116" s="64">
        <f>IF(D116="V",K116,"")</f>
      </c>
      <c r="P116" s="62"/>
      <c r="Q116" s="62"/>
      <c r="R116" s="67">
        <v>21</v>
      </c>
      <c r="S116" s="68"/>
    </row>
    <row r="117" spans="1:19" ht="12.75" outlineLevel="2">
      <c r="A117" s="13"/>
      <c r="B117" s="39"/>
      <c r="C117" s="39"/>
      <c r="D117" s="58" t="s">
        <v>36</v>
      </c>
      <c r="E117" s="59">
        <v>5</v>
      </c>
      <c r="F117" s="60" t="s">
        <v>131</v>
      </c>
      <c r="G117" s="61" t="s">
        <v>132</v>
      </c>
      <c r="H117" s="62">
        <v>5.24</v>
      </c>
      <c r="I117" s="63" t="s">
        <v>84</v>
      </c>
      <c r="J117" s="64"/>
      <c r="K117" s="65">
        <f>H117*J117</f>
        <v>0</v>
      </c>
      <c r="L117" s="66">
        <f>IF(D117="S",K117,"")</f>
      </c>
      <c r="M117" s="64">
        <f>IF(OR(D117="P",D117="U"),K117,"")</f>
        <v>0</v>
      </c>
      <c r="N117" s="64">
        <f>IF(D117="H",K117,"")</f>
      </c>
      <c r="O117" s="64">
        <f>IF(D117="V",K117,"")</f>
      </c>
      <c r="P117" s="62">
        <v>0.00661</v>
      </c>
      <c r="Q117" s="62"/>
      <c r="R117" s="67">
        <v>21</v>
      </c>
      <c r="S117" s="68"/>
    </row>
    <row r="118" spans="1:19" s="11" customFormat="1" ht="10.5" customHeight="1" outlineLevel="3">
      <c r="A118" s="19"/>
      <c r="B118" s="76"/>
      <c r="C118" s="76"/>
      <c r="D118" s="76"/>
      <c r="E118" s="76"/>
      <c r="F118" s="76"/>
      <c r="G118" s="76" t="s">
        <v>146</v>
      </c>
      <c r="H118" s="77">
        <v>5.24</v>
      </c>
      <c r="I118" s="78"/>
      <c r="J118" s="76"/>
      <c r="K118" s="76"/>
      <c r="L118" s="79"/>
      <c r="M118" s="79"/>
      <c r="N118" s="79"/>
      <c r="O118" s="79"/>
      <c r="P118" s="79"/>
      <c r="Q118" s="79"/>
      <c r="R118" s="80"/>
      <c r="S118" s="76"/>
    </row>
    <row r="119" spans="1:19" ht="12.75" outlineLevel="2">
      <c r="A119" s="13"/>
      <c r="B119" s="39"/>
      <c r="C119" s="39"/>
      <c r="D119" s="58" t="s">
        <v>36</v>
      </c>
      <c r="E119" s="59">
        <v>6</v>
      </c>
      <c r="F119" s="60" t="s">
        <v>134</v>
      </c>
      <c r="G119" s="61" t="s">
        <v>135</v>
      </c>
      <c r="H119" s="62">
        <v>5.24</v>
      </c>
      <c r="I119" s="63" t="s">
        <v>84</v>
      </c>
      <c r="J119" s="64"/>
      <c r="K119" s="65">
        <f>H119*J119</f>
        <v>0</v>
      </c>
      <c r="L119" s="66">
        <f>IF(D119="S",K119,"")</f>
      </c>
      <c r="M119" s="64">
        <f>IF(OR(D119="P",D119="U"),K119,"")</f>
        <v>0</v>
      </c>
      <c r="N119" s="64">
        <f>IF(D119="H",K119,"")</f>
      </c>
      <c r="O119" s="64">
        <f>IF(D119="V",K119,"")</f>
      </c>
      <c r="P119" s="62"/>
      <c r="Q119" s="62"/>
      <c r="R119" s="67">
        <v>21</v>
      </c>
      <c r="S119" s="68"/>
    </row>
    <row r="120" spans="1:19" ht="12.75" outlineLevel="1">
      <c r="A120" s="13"/>
      <c r="B120" s="40"/>
      <c r="C120" s="41" t="s">
        <v>147</v>
      </c>
      <c r="D120" s="42" t="s">
        <v>32</v>
      </c>
      <c r="E120" s="43"/>
      <c r="F120" s="43" t="s">
        <v>33</v>
      </c>
      <c r="G120" s="44" t="s">
        <v>148</v>
      </c>
      <c r="H120" s="43"/>
      <c r="I120" s="42"/>
      <c r="J120" s="43"/>
      <c r="K120" s="45">
        <f>SUBTOTAL(9,K121:K133)</f>
        <v>0</v>
      </c>
      <c r="L120" s="46">
        <f>SUBTOTAL(9,L121:L133)</f>
        <v>0</v>
      </c>
      <c r="M120" s="46">
        <f>SUBTOTAL(9,M121:M133)</f>
        <v>0</v>
      </c>
      <c r="N120" s="46">
        <f>SUBTOTAL(9,N121:N133)</f>
        <v>0</v>
      </c>
      <c r="O120" s="46">
        <f>SUBTOTAL(9,O121:O133)</f>
        <v>0</v>
      </c>
      <c r="P120" s="47">
        <f>SUMPRODUCT(P121:P133,H121:H133)</f>
        <v>9.715200000000001</v>
      </c>
      <c r="Q120" s="47">
        <f>SUMPRODUCT(Q121:Q133,H121:H133)</f>
        <v>0</v>
      </c>
      <c r="R120" s="48">
        <f>SUMPRODUCT(R121:R133,K121:K133)/100</f>
        <v>0</v>
      </c>
      <c r="S120" s="39"/>
    </row>
    <row r="121" spans="1:19" ht="12.75" outlineLevel="2">
      <c r="A121" s="13"/>
      <c r="B121" s="40"/>
      <c r="C121" s="49"/>
      <c r="D121" s="50"/>
      <c r="E121" s="51" t="s">
        <v>35</v>
      </c>
      <c r="F121" s="52"/>
      <c r="G121" s="53"/>
      <c r="H121" s="52"/>
      <c r="I121" s="50"/>
      <c r="J121" s="52"/>
      <c r="K121" s="54"/>
      <c r="L121" s="55"/>
      <c r="M121" s="55"/>
      <c r="N121" s="55"/>
      <c r="O121" s="55"/>
      <c r="P121" s="56"/>
      <c r="Q121" s="56"/>
      <c r="R121" s="57"/>
      <c r="S121" s="39"/>
    </row>
    <row r="122" spans="1:19" ht="12.75" outlineLevel="2">
      <c r="A122" s="13"/>
      <c r="B122" s="39"/>
      <c r="C122" s="39"/>
      <c r="D122" s="58" t="s">
        <v>36</v>
      </c>
      <c r="E122" s="59">
        <v>1</v>
      </c>
      <c r="F122" s="60" t="s">
        <v>149</v>
      </c>
      <c r="G122" s="61" t="s">
        <v>150</v>
      </c>
      <c r="H122" s="62">
        <v>40</v>
      </c>
      <c r="I122" s="63" t="s">
        <v>84</v>
      </c>
      <c r="J122" s="64"/>
      <c r="K122" s="65">
        <f>H122*J122</f>
        <v>0</v>
      </c>
      <c r="L122" s="66">
        <f>IF(D122="S",K122,"")</f>
      </c>
      <c r="M122" s="64">
        <f>IF(OR(D122="P",D122="U"),K122,"")</f>
        <v>0</v>
      </c>
      <c r="N122" s="64">
        <f>IF(D122="H",K122,"")</f>
      </c>
      <c r="O122" s="64">
        <f>IF(D122="V",K122,"")</f>
      </c>
      <c r="P122" s="62">
        <v>0.24288</v>
      </c>
      <c r="Q122" s="62"/>
      <c r="R122" s="67">
        <v>21</v>
      </c>
      <c r="S122" s="68"/>
    </row>
    <row r="123" spans="1:19" s="75" customFormat="1" ht="11.25" outlineLevel="2">
      <c r="A123" s="69"/>
      <c r="B123" s="69"/>
      <c r="C123" s="69"/>
      <c r="D123" s="69"/>
      <c r="E123" s="69"/>
      <c r="F123" s="69"/>
      <c r="G123" s="70" t="s">
        <v>151</v>
      </c>
      <c r="H123" s="69"/>
      <c r="I123" s="71"/>
      <c r="J123" s="69"/>
      <c r="K123" s="69"/>
      <c r="L123" s="72"/>
      <c r="M123" s="72"/>
      <c r="N123" s="72"/>
      <c r="O123" s="72"/>
      <c r="P123" s="73"/>
      <c r="Q123" s="69"/>
      <c r="R123" s="74"/>
      <c r="S123" s="69"/>
    </row>
    <row r="124" spans="1:19" s="11" customFormat="1" ht="10.5" customHeight="1" outlineLevel="3">
      <c r="A124" s="19"/>
      <c r="B124" s="76"/>
      <c r="C124" s="76"/>
      <c r="D124" s="76"/>
      <c r="E124" s="76"/>
      <c r="F124" s="76"/>
      <c r="G124" s="76" t="s">
        <v>152</v>
      </c>
      <c r="H124" s="77">
        <v>40</v>
      </c>
      <c r="I124" s="78"/>
      <c r="J124" s="76"/>
      <c r="K124" s="76"/>
      <c r="L124" s="79"/>
      <c r="M124" s="79"/>
      <c r="N124" s="79"/>
      <c r="O124" s="79"/>
      <c r="P124" s="79"/>
      <c r="Q124" s="79"/>
      <c r="R124" s="80"/>
      <c r="S124" s="76"/>
    </row>
    <row r="125" spans="1:19" ht="12.75" outlineLevel="2">
      <c r="A125" s="13"/>
      <c r="B125" s="39"/>
      <c r="C125" s="39"/>
      <c r="D125" s="58" t="s">
        <v>36</v>
      </c>
      <c r="E125" s="59">
        <v>2</v>
      </c>
      <c r="F125" s="60" t="s">
        <v>153</v>
      </c>
      <c r="G125" s="61" t="s">
        <v>154</v>
      </c>
      <c r="H125" s="62">
        <v>965</v>
      </c>
      <c r="I125" s="63" t="s">
        <v>84</v>
      </c>
      <c r="J125" s="64"/>
      <c r="K125" s="65">
        <f>H125*J125</f>
        <v>0</v>
      </c>
      <c r="L125" s="66">
        <f>IF(D125="S",K125,"")</f>
      </c>
      <c r="M125" s="64">
        <f>IF(OR(D125="P",D125="U"),K125,"")</f>
        <v>0</v>
      </c>
      <c r="N125" s="64">
        <f>IF(D125="H",K125,"")</f>
      </c>
      <c r="O125" s="64">
        <f>IF(D125="V",K125,"")</f>
      </c>
      <c r="P125" s="62"/>
      <c r="Q125" s="62"/>
      <c r="R125" s="67">
        <v>21</v>
      </c>
      <c r="S125" s="68"/>
    </row>
    <row r="126" spans="1:19" s="11" customFormat="1" ht="10.5" customHeight="1" outlineLevel="3">
      <c r="A126" s="19"/>
      <c r="B126" s="76"/>
      <c r="C126" s="76"/>
      <c r="D126" s="76"/>
      <c r="E126" s="76"/>
      <c r="F126" s="76"/>
      <c r="G126" s="76" t="s">
        <v>85</v>
      </c>
      <c r="H126" s="77">
        <v>418</v>
      </c>
      <c r="I126" s="78"/>
      <c r="J126" s="76"/>
      <c r="K126" s="76"/>
      <c r="L126" s="79"/>
      <c r="M126" s="79"/>
      <c r="N126" s="79"/>
      <c r="O126" s="79"/>
      <c r="P126" s="79"/>
      <c r="Q126" s="79"/>
      <c r="R126" s="80"/>
      <c r="S126" s="76"/>
    </row>
    <row r="127" spans="1:19" s="11" customFormat="1" ht="10.5" customHeight="1" outlineLevel="3">
      <c r="A127" s="19"/>
      <c r="B127" s="76"/>
      <c r="C127" s="76"/>
      <c r="D127" s="76"/>
      <c r="E127" s="76"/>
      <c r="F127" s="76"/>
      <c r="G127" s="76" t="s">
        <v>86</v>
      </c>
      <c r="H127" s="77">
        <v>246</v>
      </c>
      <c r="I127" s="78"/>
      <c r="J127" s="76"/>
      <c r="K127" s="76"/>
      <c r="L127" s="79"/>
      <c r="M127" s="79"/>
      <c r="N127" s="79"/>
      <c r="O127" s="79"/>
      <c r="P127" s="79"/>
      <c r="Q127" s="79"/>
      <c r="R127" s="80"/>
      <c r="S127" s="76"/>
    </row>
    <row r="128" spans="1:19" s="11" customFormat="1" ht="10.5" customHeight="1" outlineLevel="3">
      <c r="A128" s="19"/>
      <c r="B128" s="76"/>
      <c r="C128" s="76"/>
      <c r="D128" s="76"/>
      <c r="E128" s="76"/>
      <c r="F128" s="76"/>
      <c r="G128" s="76" t="s">
        <v>87</v>
      </c>
      <c r="H128" s="77">
        <v>301</v>
      </c>
      <c r="I128" s="78"/>
      <c r="J128" s="76"/>
      <c r="K128" s="76"/>
      <c r="L128" s="79"/>
      <c r="M128" s="79"/>
      <c r="N128" s="79"/>
      <c r="O128" s="79"/>
      <c r="P128" s="79"/>
      <c r="Q128" s="79"/>
      <c r="R128" s="80"/>
      <c r="S128" s="76"/>
    </row>
    <row r="129" spans="1:19" ht="12.75" outlineLevel="2">
      <c r="A129" s="13"/>
      <c r="B129" s="39"/>
      <c r="C129" s="39"/>
      <c r="D129" s="58" t="s">
        <v>36</v>
      </c>
      <c r="E129" s="59">
        <v>3</v>
      </c>
      <c r="F129" s="60" t="s">
        <v>153</v>
      </c>
      <c r="G129" s="61" t="s">
        <v>155</v>
      </c>
      <c r="H129" s="62">
        <v>664</v>
      </c>
      <c r="I129" s="63" t="s">
        <v>84</v>
      </c>
      <c r="J129" s="64"/>
      <c r="K129" s="65">
        <f>H129*J129</f>
        <v>0</v>
      </c>
      <c r="L129" s="66">
        <f>IF(D129="S",K129,"")</f>
      </c>
      <c r="M129" s="64">
        <f>IF(OR(D129="P",D129="U"),K129,"")</f>
        <v>0</v>
      </c>
      <c r="N129" s="64">
        <f>IF(D129="H",K129,"")</f>
      </c>
      <c r="O129" s="64">
        <f>IF(D129="V",K129,"")</f>
      </c>
      <c r="P129" s="62"/>
      <c r="Q129" s="62"/>
      <c r="R129" s="67">
        <v>21</v>
      </c>
      <c r="S129" s="68"/>
    </row>
    <row r="130" spans="1:19" s="11" customFormat="1" ht="10.5" customHeight="1" outlineLevel="3">
      <c r="A130" s="19"/>
      <c r="B130" s="76"/>
      <c r="C130" s="76"/>
      <c r="D130" s="76"/>
      <c r="E130" s="76"/>
      <c r="F130" s="76"/>
      <c r="G130" s="76" t="s">
        <v>85</v>
      </c>
      <c r="H130" s="77">
        <v>418</v>
      </c>
      <c r="I130" s="78"/>
      <c r="J130" s="76"/>
      <c r="K130" s="76"/>
      <c r="L130" s="79"/>
      <c r="M130" s="79"/>
      <c r="N130" s="79"/>
      <c r="O130" s="79"/>
      <c r="P130" s="79"/>
      <c r="Q130" s="79"/>
      <c r="R130" s="80"/>
      <c r="S130" s="76"/>
    </row>
    <row r="131" spans="1:19" s="11" customFormat="1" ht="10.5" customHeight="1" outlineLevel="3">
      <c r="A131" s="19"/>
      <c r="B131" s="76"/>
      <c r="C131" s="76"/>
      <c r="D131" s="76"/>
      <c r="E131" s="76"/>
      <c r="F131" s="76"/>
      <c r="G131" s="76" t="s">
        <v>86</v>
      </c>
      <c r="H131" s="77">
        <v>246</v>
      </c>
      <c r="I131" s="78"/>
      <c r="J131" s="76"/>
      <c r="K131" s="76"/>
      <c r="L131" s="79"/>
      <c r="M131" s="79"/>
      <c r="N131" s="79"/>
      <c r="O131" s="79"/>
      <c r="P131" s="79"/>
      <c r="Q131" s="79"/>
      <c r="R131" s="80"/>
      <c r="S131" s="76"/>
    </row>
    <row r="132" spans="1:19" ht="24.75" outlineLevel="2">
      <c r="A132" s="13"/>
      <c r="B132" s="39"/>
      <c r="C132" s="39"/>
      <c r="D132" s="58" t="s">
        <v>36</v>
      </c>
      <c r="E132" s="59">
        <v>4</v>
      </c>
      <c r="F132" s="60" t="s">
        <v>156</v>
      </c>
      <c r="G132" s="61" t="s">
        <v>157</v>
      </c>
      <c r="H132" s="62">
        <v>418</v>
      </c>
      <c r="I132" s="63" t="s">
        <v>84</v>
      </c>
      <c r="J132" s="64"/>
      <c r="K132" s="65">
        <f>H132*J132</f>
        <v>0</v>
      </c>
      <c r="L132" s="66">
        <f>IF(D132="S",K132,"")</f>
      </c>
      <c r="M132" s="64">
        <f>IF(OR(D132="P",D132="U"),K132,"")</f>
        <v>0</v>
      </c>
      <c r="N132" s="64">
        <f>IF(D132="H",K132,"")</f>
      </c>
      <c r="O132" s="64">
        <f>IF(D132="V",K132,"")</f>
      </c>
      <c r="P132" s="62"/>
      <c r="Q132" s="62"/>
      <c r="R132" s="67">
        <v>21</v>
      </c>
      <c r="S132" s="68"/>
    </row>
    <row r="133" spans="1:19" s="11" customFormat="1" ht="10.5" customHeight="1" outlineLevel="3">
      <c r="A133" s="19"/>
      <c r="B133" s="76"/>
      <c r="C133" s="76"/>
      <c r="D133" s="76"/>
      <c r="E133" s="76"/>
      <c r="F133" s="76"/>
      <c r="G133" s="76" t="s">
        <v>85</v>
      </c>
      <c r="H133" s="77">
        <v>418</v>
      </c>
      <c r="I133" s="78"/>
      <c r="J133" s="76"/>
      <c r="K133" s="76"/>
      <c r="L133" s="79"/>
      <c r="M133" s="79"/>
      <c r="N133" s="79"/>
      <c r="O133" s="79"/>
      <c r="P133" s="79"/>
      <c r="Q133" s="79"/>
      <c r="R133" s="80"/>
      <c r="S133" s="76"/>
    </row>
    <row r="134" spans="1:19" ht="12.75" outlineLevel="1">
      <c r="A134" s="13"/>
      <c r="B134" s="40"/>
      <c r="C134" s="41" t="s">
        <v>158</v>
      </c>
      <c r="D134" s="42" t="s">
        <v>32</v>
      </c>
      <c r="E134" s="43"/>
      <c r="F134" s="43" t="s">
        <v>33</v>
      </c>
      <c r="G134" s="44" t="s">
        <v>159</v>
      </c>
      <c r="H134" s="43"/>
      <c r="I134" s="42"/>
      <c r="J134" s="43"/>
      <c r="K134" s="45">
        <f>SUBTOTAL(9,K135:K142)</f>
        <v>0</v>
      </c>
      <c r="L134" s="46">
        <f>SUBTOTAL(9,L135:L142)</f>
        <v>0</v>
      </c>
      <c r="M134" s="46">
        <f>SUBTOTAL(9,M135:M142)</f>
        <v>0</v>
      </c>
      <c r="N134" s="46">
        <f>SUBTOTAL(9,N135:N142)</f>
        <v>0</v>
      </c>
      <c r="O134" s="46">
        <f>SUBTOTAL(9,O135:O142)</f>
        <v>0</v>
      </c>
      <c r="P134" s="47">
        <f>SUMPRODUCT(P135:P142,H135:H142)</f>
        <v>112.86691</v>
      </c>
      <c r="Q134" s="47">
        <f>SUMPRODUCT(Q135:Q142,H135:H142)</f>
        <v>0</v>
      </c>
      <c r="R134" s="48">
        <f>SUMPRODUCT(R135:R142,K135:K142)/100</f>
        <v>0</v>
      </c>
      <c r="S134" s="39"/>
    </row>
    <row r="135" spans="1:19" ht="12.75" outlineLevel="2">
      <c r="A135" s="13"/>
      <c r="B135" s="40"/>
      <c r="C135" s="49"/>
      <c r="D135" s="50"/>
      <c r="E135" s="51" t="s">
        <v>35</v>
      </c>
      <c r="F135" s="52"/>
      <c r="G135" s="53"/>
      <c r="H135" s="52"/>
      <c r="I135" s="50"/>
      <c r="J135" s="52"/>
      <c r="K135" s="54"/>
      <c r="L135" s="55"/>
      <c r="M135" s="55"/>
      <c r="N135" s="55"/>
      <c r="O135" s="55"/>
      <c r="P135" s="56"/>
      <c r="Q135" s="56"/>
      <c r="R135" s="57"/>
      <c r="S135" s="39"/>
    </row>
    <row r="136" spans="1:19" ht="24.75" outlineLevel="2">
      <c r="A136" s="13"/>
      <c r="B136" s="39"/>
      <c r="C136" s="39"/>
      <c r="D136" s="58" t="s">
        <v>36</v>
      </c>
      <c r="E136" s="59">
        <v>1</v>
      </c>
      <c r="F136" s="60" t="s">
        <v>160</v>
      </c>
      <c r="G136" s="61" t="s">
        <v>161</v>
      </c>
      <c r="H136" s="62">
        <v>418</v>
      </c>
      <c r="I136" s="63" t="s">
        <v>84</v>
      </c>
      <c r="J136" s="64"/>
      <c r="K136" s="65">
        <f>H136*J136</f>
        <v>0</v>
      </c>
      <c r="L136" s="66">
        <f>IF(D136="S",K136,"")</f>
      </c>
      <c r="M136" s="64">
        <f>IF(OR(D136="P",D136="U"),K136,"")</f>
        <v>0</v>
      </c>
      <c r="N136" s="64">
        <f>IF(D136="H",K136,"")</f>
      </c>
      <c r="O136" s="64">
        <f>IF(D136="V",K136,"")</f>
      </c>
      <c r="P136" s="62">
        <v>0.15559</v>
      </c>
      <c r="Q136" s="62"/>
      <c r="R136" s="67">
        <v>21</v>
      </c>
      <c r="S136" s="68"/>
    </row>
    <row r="137" spans="1:19" s="11" customFormat="1" ht="10.5" customHeight="1" outlineLevel="3">
      <c r="A137" s="19"/>
      <c r="B137" s="76"/>
      <c r="C137" s="76"/>
      <c r="D137" s="76"/>
      <c r="E137" s="76"/>
      <c r="F137" s="76"/>
      <c r="G137" s="76" t="s">
        <v>85</v>
      </c>
      <c r="H137" s="77">
        <v>418</v>
      </c>
      <c r="I137" s="78"/>
      <c r="J137" s="76"/>
      <c r="K137" s="76"/>
      <c r="L137" s="79"/>
      <c r="M137" s="79"/>
      <c r="N137" s="79"/>
      <c r="O137" s="79"/>
      <c r="P137" s="79"/>
      <c r="Q137" s="79"/>
      <c r="R137" s="80"/>
      <c r="S137" s="76"/>
    </row>
    <row r="138" spans="1:19" ht="24.75" outlineLevel="2">
      <c r="A138" s="13"/>
      <c r="B138" s="39"/>
      <c r="C138" s="39"/>
      <c r="D138" s="58" t="s">
        <v>36</v>
      </c>
      <c r="E138" s="59">
        <v>2</v>
      </c>
      <c r="F138" s="60" t="s">
        <v>162</v>
      </c>
      <c r="G138" s="61" t="s">
        <v>163</v>
      </c>
      <c r="H138" s="62">
        <v>418</v>
      </c>
      <c r="I138" s="63" t="s">
        <v>84</v>
      </c>
      <c r="J138" s="64"/>
      <c r="K138" s="65">
        <f>H138*J138</f>
        <v>0</v>
      </c>
      <c r="L138" s="66">
        <f>IF(D138="S",K138,"")</f>
      </c>
      <c r="M138" s="64">
        <f>IF(OR(D138="P",D138="U"),K138,"")</f>
        <v>0</v>
      </c>
      <c r="N138" s="64">
        <f>IF(D138="H",K138,"")</f>
      </c>
      <c r="O138" s="64">
        <f>IF(D138="V",K138,"")</f>
      </c>
      <c r="P138" s="62">
        <v>0.10373</v>
      </c>
      <c r="Q138" s="62"/>
      <c r="R138" s="67">
        <v>21</v>
      </c>
      <c r="S138" s="68"/>
    </row>
    <row r="139" spans="1:19" s="11" customFormat="1" ht="10.5" customHeight="1" outlineLevel="3">
      <c r="A139" s="19"/>
      <c r="B139" s="76"/>
      <c r="C139" s="76"/>
      <c r="D139" s="76"/>
      <c r="E139" s="76"/>
      <c r="F139" s="76"/>
      <c r="G139" s="76" t="s">
        <v>85</v>
      </c>
      <c r="H139" s="77">
        <v>418</v>
      </c>
      <c r="I139" s="78"/>
      <c r="J139" s="76"/>
      <c r="K139" s="76"/>
      <c r="L139" s="79"/>
      <c r="M139" s="79"/>
      <c r="N139" s="79"/>
      <c r="O139" s="79"/>
      <c r="P139" s="79"/>
      <c r="Q139" s="79"/>
      <c r="R139" s="80"/>
      <c r="S139" s="76"/>
    </row>
    <row r="140" spans="1:19" ht="12.75" outlineLevel="2">
      <c r="A140" s="13"/>
      <c r="B140" s="39"/>
      <c r="C140" s="39"/>
      <c r="D140" s="58" t="s">
        <v>36</v>
      </c>
      <c r="E140" s="59">
        <v>3</v>
      </c>
      <c r="F140" s="60" t="s">
        <v>164</v>
      </c>
      <c r="G140" s="61" t="s">
        <v>165</v>
      </c>
      <c r="H140" s="62">
        <v>10</v>
      </c>
      <c r="I140" s="63" t="s">
        <v>84</v>
      </c>
      <c r="J140" s="64"/>
      <c r="K140" s="65">
        <f>H140*J140</f>
        <v>0</v>
      </c>
      <c r="L140" s="66">
        <f>IF(D140="S",K140,"")</f>
      </c>
      <c r="M140" s="64">
        <f>IF(OR(D140="P",D140="U"),K140,"")</f>
        <v>0</v>
      </c>
      <c r="N140" s="64">
        <f>IF(D140="H",K140,"")</f>
      </c>
      <c r="O140" s="64">
        <f>IF(D140="V",K140,"")</f>
      </c>
      <c r="P140" s="62">
        <v>0.4147</v>
      </c>
      <c r="Q140" s="62"/>
      <c r="R140" s="67">
        <v>21</v>
      </c>
      <c r="S140" s="68"/>
    </row>
    <row r="141" spans="1:19" ht="12.75" outlineLevel="2">
      <c r="A141" s="13"/>
      <c r="B141" s="39"/>
      <c r="C141" s="39"/>
      <c r="D141" s="58" t="s">
        <v>36</v>
      </c>
      <c r="E141" s="59">
        <v>4</v>
      </c>
      <c r="F141" s="60" t="s">
        <v>166</v>
      </c>
      <c r="G141" s="61" t="s">
        <v>167</v>
      </c>
      <c r="H141" s="62">
        <v>2.5</v>
      </c>
      <c r="I141" s="63" t="s">
        <v>84</v>
      </c>
      <c r="J141" s="64"/>
      <c r="K141" s="65">
        <f>H141*J141</f>
        <v>0</v>
      </c>
      <c r="L141" s="66">
        <f>IF(D141="S",K141,"")</f>
      </c>
      <c r="M141" s="64">
        <f>IF(OR(D141="P",D141="U"),K141,"")</f>
        <v>0</v>
      </c>
      <c r="N141" s="64">
        <f>IF(D141="H",K141,"")</f>
      </c>
      <c r="O141" s="64">
        <f>IF(D141="V",K141,"")</f>
      </c>
      <c r="P141" s="62">
        <v>0.12966</v>
      </c>
      <c r="Q141" s="62"/>
      <c r="R141" s="67">
        <v>21</v>
      </c>
      <c r="S141" s="68"/>
    </row>
    <row r="142" spans="1:19" s="75" customFormat="1" ht="21.75" outlineLevel="2">
      <c r="A142" s="69"/>
      <c r="B142" s="69"/>
      <c r="C142" s="69"/>
      <c r="D142" s="69"/>
      <c r="E142" s="69"/>
      <c r="F142" s="69"/>
      <c r="G142" s="70" t="s">
        <v>168</v>
      </c>
      <c r="H142" s="69"/>
      <c r="I142" s="71"/>
      <c r="J142" s="69"/>
      <c r="K142" s="69"/>
      <c r="L142" s="72"/>
      <c r="M142" s="72"/>
      <c r="N142" s="72"/>
      <c r="O142" s="72"/>
      <c r="P142" s="73"/>
      <c r="Q142" s="69"/>
      <c r="R142" s="74"/>
      <c r="S142" s="69"/>
    </row>
    <row r="143" spans="1:19" ht="12.75" outlineLevel="1">
      <c r="A143" s="13"/>
      <c r="B143" s="40"/>
      <c r="C143" s="41" t="s">
        <v>169</v>
      </c>
      <c r="D143" s="42" t="s">
        <v>32</v>
      </c>
      <c r="E143" s="43"/>
      <c r="F143" s="43" t="s">
        <v>33</v>
      </c>
      <c r="G143" s="44" t="s">
        <v>170</v>
      </c>
      <c r="H143" s="43"/>
      <c r="I143" s="42"/>
      <c r="J143" s="43"/>
      <c r="K143" s="45">
        <f>SUBTOTAL(9,K144:K164)</f>
        <v>0</v>
      </c>
      <c r="L143" s="46">
        <f>SUBTOTAL(9,L144:L164)</f>
        <v>0</v>
      </c>
      <c r="M143" s="46">
        <f>SUBTOTAL(9,M144:M164)</f>
        <v>0</v>
      </c>
      <c r="N143" s="46">
        <f>SUBTOTAL(9,N144:N164)</f>
        <v>0</v>
      </c>
      <c r="O143" s="46">
        <f>SUBTOTAL(9,O144:O164)</f>
        <v>0</v>
      </c>
      <c r="P143" s="47">
        <f>SUMPRODUCT(P144:P164,H144:H164)</f>
        <v>191.1742399999905</v>
      </c>
      <c r="Q143" s="47">
        <f>SUMPRODUCT(Q144:Q164,H144:H164)</f>
        <v>0</v>
      </c>
      <c r="R143" s="48">
        <f>SUMPRODUCT(R144:R164,K144:K164)/100</f>
        <v>0</v>
      </c>
      <c r="S143" s="39"/>
    </row>
    <row r="144" spans="1:19" ht="12.75" outlineLevel="2">
      <c r="A144" s="13"/>
      <c r="B144" s="40"/>
      <c r="C144" s="49"/>
      <c r="D144" s="50"/>
      <c r="E144" s="51" t="s">
        <v>35</v>
      </c>
      <c r="F144" s="52"/>
      <c r="G144" s="53"/>
      <c r="H144" s="52"/>
      <c r="I144" s="50"/>
      <c r="J144" s="52"/>
      <c r="K144" s="54"/>
      <c r="L144" s="55"/>
      <c r="M144" s="55"/>
      <c r="N144" s="55"/>
      <c r="O144" s="55"/>
      <c r="P144" s="56"/>
      <c r="Q144" s="56"/>
      <c r="R144" s="57"/>
      <c r="S144" s="39"/>
    </row>
    <row r="145" spans="1:19" ht="24.75" outlineLevel="2">
      <c r="A145" s="13"/>
      <c r="B145" s="39"/>
      <c r="C145" s="39"/>
      <c r="D145" s="58" t="s">
        <v>36</v>
      </c>
      <c r="E145" s="59">
        <v>1</v>
      </c>
      <c r="F145" s="60" t="s">
        <v>171</v>
      </c>
      <c r="G145" s="61" t="s">
        <v>172</v>
      </c>
      <c r="H145" s="62">
        <v>246</v>
      </c>
      <c r="I145" s="63" t="s">
        <v>84</v>
      </c>
      <c r="J145" s="64"/>
      <c r="K145" s="65">
        <f>H145*J145</f>
        <v>0</v>
      </c>
      <c r="L145" s="66">
        <f>IF(D145="S",K145,"")</f>
      </c>
      <c r="M145" s="64">
        <f>IF(OR(D145="P",D145="U"),K145,"")</f>
        <v>0</v>
      </c>
      <c r="N145" s="64">
        <f>IF(D145="H",K145,"")</f>
      </c>
      <c r="O145" s="64">
        <f>IF(D145="V",K145,"")</f>
      </c>
      <c r="P145" s="62">
        <v>0.10361999999995675</v>
      </c>
      <c r="Q145" s="62"/>
      <c r="R145" s="67">
        <v>21</v>
      </c>
      <c r="S145" s="68"/>
    </row>
    <row r="146" spans="1:19" s="75" customFormat="1" ht="11.25" outlineLevel="2">
      <c r="A146" s="69"/>
      <c r="B146" s="69"/>
      <c r="C146" s="69"/>
      <c r="D146" s="69"/>
      <c r="E146" s="69"/>
      <c r="F146" s="69"/>
      <c r="G146" s="70" t="s">
        <v>173</v>
      </c>
      <c r="H146" s="69"/>
      <c r="I146" s="71"/>
      <c r="J146" s="69"/>
      <c r="K146" s="69"/>
      <c r="L146" s="72"/>
      <c r="M146" s="72"/>
      <c r="N146" s="72"/>
      <c r="O146" s="72"/>
      <c r="P146" s="73"/>
      <c r="Q146" s="69"/>
      <c r="R146" s="74"/>
      <c r="S146" s="69"/>
    </row>
    <row r="147" spans="1:19" s="11" customFormat="1" ht="10.5" customHeight="1" outlineLevel="3">
      <c r="A147" s="19"/>
      <c r="B147" s="76"/>
      <c r="C147" s="76"/>
      <c r="D147" s="76"/>
      <c r="E147" s="76"/>
      <c r="F147" s="76"/>
      <c r="G147" s="76" t="s">
        <v>86</v>
      </c>
      <c r="H147" s="77">
        <v>246</v>
      </c>
      <c r="I147" s="78"/>
      <c r="J147" s="76"/>
      <c r="K147" s="76"/>
      <c r="L147" s="79"/>
      <c r="M147" s="79"/>
      <c r="N147" s="79"/>
      <c r="O147" s="79"/>
      <c r="P147" s="79"/>
      <c r="Q147" s="79"/>
      <c r="R147" s="80"/>
      <c r="S147" s="76"/>
    </row>
    <row r="148" spans="1:19" ht="12.75" outlineLevel="2">
      <c r="A148" s="13"/>
      <c r="B148" s="39"/>
      <c r="C148" s="39"/>
      <c r="D148" s="58" t="s">
        <v>64</v>
      </c>
      <c r="E148" s="59">
        <v>2</v>
      </c>
      <c r="F148" s="60" t="s">
        <v>174</v>
      </c>
      <c r="G148" s="61" t="s">
        <v>175</v>
      </c>
      <c r="H148" s="62">
        <v>253.38</v>
      </c>
      <c r="I148" s="63" t="s">
        <v>84</v>
      </c>
      <c r="J148" s="64"/>
      <c r="K148" s="65">
        <f>H148*J148</f>
        <v>0</v>
      </c>
      <c r="L148" s="66">
        <f>IF(D148="S",K148,"")</f>
        <v>0</v>
      </c>
      <c r="M148" s="64">
        <f>IF(OR(D148="P",D148="U"),K148,"")</f>
      </c>
      <c r="N148" s="64">
        <f>IF(D148="H",K148,"")</f>
      </c>
      <c r="O148" s="64">
        <f>IF(D148="V",K148,"")</f>
      </c>
      <c r="P148" s="62">
        <v>0.176</v>
      </c>
      <c r="Q148" s="62"/>
      <c r="R148" s="67">
        <v>21</v>
      </c>
      <c r="S148" s="68"/>
    </row>
    <row r="149" spans="1:19" s="11" customFormat="1" ht="10.5" customHeight="1" outlineLevel="3">
      <c r="A149" s="19"/>
      <c r="B149" s="76"/>
      <c r="C149" s="76"/>
      <c r="D149" s="76"/>
      <c r="E149" s="76"/>
      <c r="F149" s="76"/>
      <c r="G149" s="76" t="s">
        <v>176</v>
      </c>
      <c r="H149" s="77">
        <v>253.38</v>
      </c>
      <c r="I149" s="78"/>
      <c r="J149" s="76"/>
      <c r="K149" s="76"/>
      <c r="L149" s="79"/>
      <c r="M149" s="79"/>
      <c r="N149" s="79"/>
      <c r="O149" s="79"/>
      <c r="P149" s="79"/>
      <c r="Q149" s="79"/>
      <c r="R149" s="80"/>
      <c r="S149" s="76"/>
    </row>
    <row r="150" spans="1:19" ht="24.75" outlineLevel="2">
      <c r="A150" s="13"/>
      <c r="B150" s="39"/>
      <c r="C150" s="39"/>
      <c r="D150" s="58" t="s">
        <v>36</v>
      </c>
      <c r="E150" s="59">
        <v>3</v>
      </c>
      <c r="F150" s="60" t="s">
        <v>177</v>
      </c>
      <c r="G150" s="61" t="s">
        <v>178</v>
      </c>
      <c r="H150" s="62">
        <v>301</v>
      </c>
      <c r="I150" s="63" t="s">
        <v>84</v>
      </c>
      <c r="J150" s="64"/>
      <c r="K150" s="65">
        <f>H150*J150</f>
        <v>0</v>
      </c>
      <c r="L150" s="66">
        <f>IF(D150="S",K150,"")</f>
      </c>
      <c r="M150" s="64">
        <f>IF(OR(D150="P",D150="U"),K150,"")</f>
        <v>0</v>
      </c>
      <c r="N150" s="64">
        <f>IF(D150="H",K150,"")</f>
      </c>
      <c r="O150" s="64">
        <f>IF(D150="V",K150,"")</f>
      </c>
      <c r="P150" s="62">
        <v>0.08425</v>
      </c>
      <c r="Q150" s="62"/>
      <c r="R150" s="67">
        <v>21</v>
      </c>
      <c r="S150" s="68"/>
    </row>
    <row r="151" spans="1:19" s="75" customFormat="1" ht="11.25" outlineLevel="2">
      <c r="A151" s="69"/>
      <c r="B151" s="69"/>
      <c r="C151" s="69"/>
      <c r="D151" s="69"/>
      <c r="E151" s="69"/>
      <c r="F151" s="69"/>
      <c r="G151" s="70" t="s">
        <v>179</v>
      </c>
      <c r="H151" s="69"/>
      <c r="I151" s="71"/>
      <c r="J151" s="69"/>
      <c r="K151" s="69"/>
      <c r="L151" s="72"/>
      <c r="M151" s="72"/>
      <c r="N151" s="72"/>
      <c r="O151" s="72"/>
      <c r="P151" s="73"/>
      <c r="Q151" s="69"/>
      <c r="R151" s="74"/>
      <c r="S151" s="69"/>
    </row>
    <row r="152" spans="1:19" s="11" customFormat="1" ht="10.5" customHeight="1" outlineLevel="3">
      <c r="A152" s="19"/>
      <c r="B152" s="76"/>
      <c r="C152" s="76"/>
      <c r="D152" s="76"/>
      <c r="E152" s="76"/>
      <c r="F152" s="76"/>
      <c r="G152" s="76" t="s">
        <v>87</v>
      </c>
      <c r="H152" s="77">
        <v>301</v>
      </c>
      <c r="I152" s="78"/>
      <c r="J152" s="76"/>
      <c r="K152" s="76"/>
      <c r="L152" s="79"/>
      <c r="M152" s="79"/>
      <c r="N152" s="79"/>
      <c r="O152" s="79"/>
      <c r="P152" s="79"/>
      <c r="Q152" s="79"/>
      <c r="R152" s="80"/>
      <c r="S152" s="76"/>
    </row>
    <row r="153" spans="1:19" ht="12.75" outlineLevel="2">
      <c r="A153" s="13"/>
      <c r="B153" s="39"/>
      <c r="C153" s="39"/>
      <c r="D153" s="58" t="s">
        <v>64</v>
      </c>
      <c r="E153" s="59">
        <v>4</v>
      </c>
      <c r="F153" s="60" t="s">
        <v>180</v>
      </c>
      <c r="G153" s="61" t="s">
        <v>181</v>
      </c>
      <c r="H153" s="62">
        <v>310.03000000000003</v>
      </c>
      <c r="I153" s="63" t="s">
        <v>84</v>
      </c>
      <c r="J153" s="64"/>
      <c r="K153" s="65">
        <f>H153*J153</f>
        <v>0</v>
      </c>
      <c r="L153" s="66">
        <f>IF(D153="S",K153,"")</f>
        <v>0</v>
      </c>
      <c r="M153" s="64">
        <f>IF(OR(D153="P",D153="U"),K153,"")</f>
      </c>
      <c r="N153" s="64">
        <f>IF(D153="H",K153,"")</f>
      </c>
      <c r="O153" s="64">
        <f>IF(D153="V",K153,"")</f>
      </c>
      <c r="P153" s="62">
        <v>0.131</v>
      </c>
      <c r="Q153" s="62"/>
      <c r="R153" s="67">
        <v>21</v>
      </c>
      <c r="S153" s="68"/>
    </row>
    <row r="154" spans="1:19" s="11" customFormat="1" ht="10.5" customHeight="1" outlineLevel="3">
      <c r="A154" s="19"/>
      <c r="B154" s="76"/>
      <c r="C154" s="76"/>
      <c r="D154" s="76"/>
      <c r="E154" s="76"/>
      <c r="F154" s="76"/>
      <c r="G154" s="76" t="s">
        <v>182</v>
      </c>
      <c r="H154" s="77">
        <v>310.03</v>
      </c>
      <c r="I154" s="78"/>
      <c r="J154" s="76"/>
      <c r="K154" s="76"/>
      <c r="L154" s="79"/>
      <c r="M154" s="79"/>
      <c r="N154" s="79"/>
      <c r="O154" s="79"/>
      <c r="P154" s="79"/>
      <c r="Q154" s="79"/>
      <c r="R154" s="80"/>
      <c r="S154" s="76"/>
    </row>
    <row r="155" spans="1:19" ht="24.75" outlineLevel="2">
      <c r="A155" s="13"/>
      <c r="B155" s="39"/>
      <c r="C155" s="39"/>
      <c r="D155" s="58" t="s">
        <v>36</v>
      </c>
      <c r="E155" s="59">
        <v>5</v>
      </c>
      <c r="F155" s="60" t="s">
        <v>183</v>
      </c>
      <c r="G155" s="61" t="s">
        <v>184</v>
      </c>
      <c r="H155" s="62">
        <v>7.2</v>
      </c>
      <c r="I155" s="63" t="s">
        <v>84</v>
      </c>
      <c r="J155" s="64"/>
      <c r="K155" s="65">
        <f>H155*J155</f>
        <v>0</v>
      </c>
      <c r="L155" s="66">
        <f>IF(D155="S",K155,"")</f>
      </c>
      <c r="M155" s="64">
        <f>IF(OR(D155="P",D155="U"),K155,"")</f>
        <v>0</v>
      </c>
      <c r="N155" s="64">
        <f>IF(D155="H",K155,"")</f>
      </c>
      <c r="O155" s="64">
        <f>IF(D155="V",K155,"")</f>
      </c>
      <c r="P155" s="62">
        <v>0.08564999999996559</v>
      </c>
      <c r="Q155" s="62"/>
      <c r="R155" s="67">
        <v>21</v>
      </c>
      <c r="S155" s="68"/>
    </row>
    <row r="156" spans="1:19" s="75" customFormat="1" ht="11.25" outlineLevel="2">
      <c r="A156" s="69"/>
      <c r="B156" s="69"/>
      <c r="C156" s="69"/>
      <c r="D156" s="69"/>
      <c r="E156" s="69"/>
      <c r="F156" s="69"/>
      <c r="G156" s="70" t="s">
        <v>179</v>
      </c>
      <c r="H156" s="69"/>
      <c r="I156" s="71"/>
      <c r="J156" s="69"/>
      <c r="K156" s="69"/>
      <c r="L156" s="72"/>
      <c r="M156" s="72"/>
      <c r="N156" s="72"/>
      <c r="O156" s="72"/>
      <c r="P156" s="73"/>
      <c r="Q156" s="69"/>
      <c r="R156" s="74"/>
      <c r="S156" s="69"/>
    </row>
    <row r="157" spans="1:19" s="11" customFormat="1" ht="10.5" customHeight="1" outlineLevel="3">
      <c r="A157" s="19"/>
      <c r="B157" s="76"/>
      <c r="C157" s="76"/>
      <c r="D157" s="76"/>
      <c r="E157" s="76"/>
      <c r="F157" s="76"/>
      <c r="G157" s="76" t="s">
        <v>185</v>
      </c>
      <c r="H157" s="77">
        <v>7.2</v>
      </c>
      <c r="I157" s="78"/>
      <c r="J157" s="76"/>
      <c r="K157" s="76"/>
      <c r="L157" s="79"/>
      <c r="M157" s="79"/>
      <c r="N157" s="79"/>
      <c r="O157" s="79"/>
      <c r="P157" s="79"/>
      <c r="Q157" s="79"/>
      <c r="R157" s="80"/>
      <c r="S157" s="76"/>
    </row>
    <row r="158" spans="1:19" ht="12.75" outlineLevel="2">
      <c r="A158" s="13"/>
      <c r="B158" s="39"/>
      <c r="C158" s="39"/>
      <c r="D158" s="58" t="s">
        <v>64</v>
      </c>
      <c r="E158" s="59">
        <v>6</v>
      </c>
      <c r="F158" s="60" t="s">
        <v>186</v>
      </c>
      <c r="G158" s="61" t="s">
        <v>187</v>
      </c>
      <c r="H158" s="62">
        <v>7.56</v>
      </c>
      <c r="I158" s="63" t="s">
        <v>84</v>
      </c>
      <c r="J158" s="64"/>
      <c r="K158" s="65">
        <f>H158*J158</f>
        <v>0</v>
      </c>
      <c r="L158" s="66">
        <f>IF(D158="S",K158,"")</f>
        <v>0</v>
      </c>
      <c r="M158" s="64">
        <f>IF(OR(D158="P",D158="U"),K158,"")</f>
      </c>
      <c r="N158" s="64">
        <f>IF(D158="H",K158,"")</f>
      </c>
      <c r="O158" s="64">
        <f>IF(D158="V",K158,"")</f>
      </c>
      <c r="P158" s="62">
        <v>0.168</v>
      </c>
      <c r="Q158" s="62"/>
      <c r="R158" s="67">
        <v>21</v>
      </c>
      <c r="S158" s="68"/>
    </row>
    <row r="159" spans="1:19" s="11" customFormat="1" ht="10.5" customHeight="1" outlineLevel="3">
      <c r="A159" s="19"/>
      <c r="B159" s="76"/>
      <c r="C159" s="76"/>
      <c r="D159" s="76"/>
      <c r="E159" s="76"/>
      <c r="F159" s="76"/>
      <c r="G159" s="76" t="s">
        <v>188</v>
      </c>
      <c r="H159" s="77">
        <v>7.56</v>
      </c>
      <c r="I159" s="78"/>
      <c r="J159" s="76"/>
      <c r="K159" s="76"/>
      <c r="L159" s="79"/>
      <c r="M159" s="79"/>
      <c r="N159" s="79"/>
      <c r="O159" s="79"/>
      <c r="P159" s="79"/>
      <c r="Q159" s="79"/>
      <c r="R159" s="80"/>
      <c r="S159" s="76"/>
    </row>
    <row r="160" spans="1:19" ht="12.75" outlineLevel="2">
      <c r="A160" s="13"/>
      <c r="B160" s="39"/>
      <c r="C160" s="39"/>
      <c r="D160" s="58" t="s">
        <v>36</v>
      </c>
      <c r="E160" s="59">
        <v>7</v>
      </c>
      <c r="F160" s="60" t="s">
        <v>189</v>
      </c>
      <c r="G160" s="61" t="s">
        <v>190</v>
      </c>
      <c r="H160" s="62">
        <v>2</v>
      </c>
      <c r="I160" s="63" t="s">
        <v>84</v>
      </c>
      <c r="J160" s="64"/>
      <c r="K160" s="65">
        <f>H160*J160</f>
        <v>0</v>
      </c>
      <c r="L160" s="66">
        <f>IF(D160="S",K160,"")</f>
      </c>
      <c r="M160" s="64">
        <f>IF(OR(D160="P",D160="U"),K160,"")</f>
        <v>0</v>
      </c>
      <c r="N160" s="64">
        <f>IF(D160="H",K160,"")</f>
      </c>
      <c r="O160" s="64">
        <f>IF(D160="V",K160,"")</f>
      </c>
      <c r="P160" s="62">
        <v>0.08425</v>
      </c>
      <c r="Q160" s="62"/>
      <c r="R160" s="67">
        <v>21</v>
      </c>
      <c r="S160" s="68"/>
    </row>
    <row r="161" spans="1:19" ht="12.75" outlineLevel="2">
      <c r="A161" s="13"/>
      <c r="B161" s="39"/>
      <c r="C161" s="39"/>
      <c r="D161" s="58" t="s">
        <v>36</v>
      </c>
      <c r="E161" s="59">
        <v>8</v>
      </c>
      <c r="F161" s="60" t="s">
        <v>191</v>
      </c>
      <c r="G161" s="61" t="s">
        <v>192</v>
      </c>
      <c r="H161" s="62">
        <v>60</v>
      </c>
      <c r="I161" s="63" t="s">
        <v>84</v>
      </c>
      <c r="J161" s="64"/>
      <c r="K161" s="65">
        <f>H161*J161</f>
        <v>0</v>
      </c>
      <c r="L161" s="66">
        <f>IF(D161="S",K161,"")</f>
      </c>
      <c r="M161" s="64">
        <f>IF(OR(D161="P",D161="U"),K161,"")</f>
        <v>0</v>
      </c>
      <c r="N161" s="64">
        <f>IF(D161="H",K161,"")</f>
      </c>
      <c r="O161" s="64">
        <f>IF(D161="V",K161,"")</f>
      </c>
      <c r="P161" s="62">
        <v>0.6140400000000232</v>
      </c>
      <c r="Q161" s="62"/>
      <c r="R161" s="67">
        <v>21</v>
      </c>
      <c r="S161" s="68"/>
    </row>
    <row r="162" spans="1:19" s="75" customFormat="1" ht="11.25" outlineLevel="2">
      <c r="A162" s="69"/>
      <c r="B162" s="69"/>
      <c r="C162" s="69"/>
      <c r="D162" s="69"/>
      <c r="E162" s="69"/>
      <c r="F162" s="69"/>
      <c r="G162" s="70" t="s">
        <v>193</v>
      </c>
      <c r="H162" s="69"/>
      <c r="I162" s="71"/>
      <c r="J162" s="69"/>
      <c r="K162" s="69"/>
      <c r="L162" s="72"/>
      <c r="M162" s="72"/>
      <c r="N162" s="72"/>
      <c r="O162" s="72"/>
      <c r="P162" s="73"/>
      <c r="Q162" s="69"/>
      <c r="R162" s="74"/>
      <c r="S162" s="69"/>
    </row>
    <row r="163" spans="1:19" ht="12.75" outlineLevel="2">
      <c r="A163" s="13"/>
      <c r="B163" s="39"/>
      <c r="C163" s="39"/>
      <c r="D163" s="58" t="s">
        <v>64</v>
      </c>
      <c r="E163" s="59">
        <v>9</v>
      </c>
      <c r="F163" s="60" t="s">
        <v>194</v>
      </c>
      <c r="G163" s="61" t="s">
        <v>195</v>
      </c>
      <c r="H163" s="62">
        <v>16.218</v>
      </c>
      <c r="I163" s="63" t="s">
        <v>196</v>
      </c>
      <c r="J163" s="64"/>
      <c r="K163" s="65">
        <f>H163*J163</f>
        <v>0</v>
      </c>
      <c r="L163" s="66">
        <f>IF(D163="S",K163,"")</f>
        <v>0</v>
      </c>
      <c r="M163" s="64">
        <f>IF(OR(D163="P",D163="U"),K163,"")</f>
      </c>
      <c r="N163" s="64">
        <f>IF(D163="H",K163,"")</f>
      </c>
      <c r="O163" s="64">
        <f>IF(D163="V",K163,"")</f>
      </c>
      <c r="P163" s="62">
        <v>1</v>
      </c>
      <c r="Q163" s="62"/>
      <c r="R163" s="67">
        <v>21</v>
      </c>
      <c r="S163" s="68"/>
    </row>
    <row r="164" spans="1:19" s="11" customFormat="1" ht="10.5" customHeight="1" outlineLevel="3">
      <c r="A164" s="19"/>
      <c r="B164" s="76"/>
      <c r="C164" s="76"/>
      <c r="D164" s="76"/>
      <c r="E164" s="76"/>
      <c r="F164" s="76"/>
      <c r="G164" s="76" t="s">
        <v>197</v>
      </c>
      <c r="H164" s="77">
        <v>16.218</v>
      </c>
      <c r="I164" s="78"/>
      <c r="J164" s="76"/>
      <c r="K164" s="76"/>
      <c r="L164" s="79"/>
      <c r="M164" s="79"/>
      <c r="N164" s="79"/>
      <c r="O164" s="79"/>
      <c r="P164" s="79"/>
      <c r="Q164" s="79"/>
      <c r="R164" s="80"/>
      <c r="S164" s="76"/>
    </row>
    <row r="165" spans="1:19" ht="12.75" outlineLevel="1">
      <c r="A165" s="13"/>
      <c r="B165" s="40"/>
      <c r="C165" s="41" t="s">
        <v>198</v>
      </c>
      <c r="D165" s="42" t="s">
        <v>32</v>
      </c>
      <c r="E165" s="43"/>
      <c r="F165" s="43" t="s">
        <v>33</v>
      </c>
      <c r="G165" s="44" t="s">
        <v>151</v>
      </c>
      <c r="H165" s="43"/>
      <c r="I165" s="42"/>
      <c r="J165" s="43"/>
      <c r="K165" s="45">
        <f>SUBTOTAL(9,K166:K168)</f>
        <v>0</v>
      </c>
      <c r="L165" s="46">
        <f>SUBTOTAL(9,L166:L168)</f>
        <v>0</v>
      </c>
      <c r="M165" s="46">
        <f>SUBTOTAL(9,M166:M168)</f>
        <v>0</v>
      </c>
      <c r="N165" s="46">
        <f>SUBTOTAL(9,N166:N168)</f>
        <v>0</v>
      </c>
      <c r="O165" s="46">
        <f>SUBTOTAL(9,O166:O168)</f>
        <v>0</v>
      </c>
      <c r="P165" s="47">
        <f>SUMPRODUCT(P166:P168,H166:H168)</f>
        <v>10.7576</v>
      </c>
      <c r="Q165" s="47">
        <f>SUMPRODUCT(Q166:Q168,H166:H168)</f>
        <v>0</v>
      </c>
      <c r="R165" s="48">
        <f>SUMPRODUCT(R166:R168,K166:K168)/100</f>
        <v>0</v>
      </c>
      <c r="S165" s="39"/>
    </row>
    <row r="166" spans="1:19" ht="12.75" outlineLevel="2">
      <c r="A166" s="13"/>
      <c r="B166" s="40"/>
      <c r="C166" s="49"/>
      <c r="D166" s="50"/>
      <c r="E166" s="51" t="s">
        <v>35</v>
      </c>
      <c r="F166" s="52"/>
      <c r="G166" s="53"/>
      <c r="H166" s="52"/>
      <c r="I166" s="50"/>
      <c r="J166" s="52"/>
      <c r="K166" s="54"/>
      <c r="L166" s="55"/>
      <c r="M166" s="55"/>
      <c r="N166" s="55"/>
      <c r="O166" s="55"/>
      <c r="P166" s="56"/>
      <c r="Q166" s="56"/>
      <c r="R166" s="57"/>
      <c r="S166" s="39"/>
    </row>
    <row r="167" spans="1:19" ht="24.75" outlineLevel="2">
      <c r="A167" s="13"/>
      <c r="B167" s="39"/>
      <c r="C167" s="39"/>
      <c r="D167" s="58" t="s">
        <v>36</v>
      </c>
      <c r="E167" s="59">
        <v>1</v>
      </c>
      <c r="F167" s="60" t="s">
        <v>199</v>
      </c>
      <c r="G167" s="61" t="s">
        <v>200</v>
      </c>
      <c r="H167" s="62">
        <v>40</v>
      </c>
      <c r="I167" s="63" t="s">
        <v>84</v>
      </c>
      <c r="J167" s="64"/>
      <c r="K167" s="65">
        <f>H167*J167</f>
        <v>0</v>
      </c>
      <c r="L167" s="66">
        <f>IF(D167="S",K167,"")</f>
      </c>
      <c r="M167" s="64">
        <f>IF(OR(D167="P",D167="U"),K167,"")</f>
        <v>0</v>
      </c>
      <c r="N167" s="64">
        <f>IF(D167="H",K167,"")</f>
      </c>
      <c r="O167" s="64">
        <f>IF(D167="V",K167,"")</f>
      </c>
      <c r="P167" s="62">
        <v>0.26894</v>
      </c>
      <c r="Q167" s="62"/>
      <c r="R167" s="67">
        <v>21</v>
      </c>
      <c r="S167" s="68"/>
    </row>
    <row r="168" spans="1:19" s="11" customFormat="1" ht="10.5" customHeight="1" outlineLevel="3">
      <c r="A168" s="19"/>
      <c r="B168" s="76"/>
      <c r="C168" s="76"/>
      <c r="D168" s="76"/>
      <c r="E168" s="76"/>
      <c r="F168" s="76"/>
      <c r="G168" s="76" t="s">
        <v>201</v>
      </c>
      <c r="H168" s="77">
        <v>40</v>
      </c>
      <c r="I168" s="78"/>
      <c r="J168" s="76"/>
      <c r="K168" s="76"/>
      <c r="L168" s="79"/>
      <c r="M168" s="79"/>
      <c r="N168" s="79"/>
      <c r="O168" s="79"/>
      <c r="P168" s="79"/>
      <c r="Q168" s="79"/>
      <c r="R168" s="80"/>
      <c r="S168" s="76"/>
    </row>
    <row r="169" spans="1:19" ht="12.75" outlineLevel="1">
      <c r="A169" s="13"/>
      <c r="B169" s="40"/>
      <c r="C169" s="41" t="s">
        <v>202</v>
      </c>
      <c r="D169" s="42" t="s">
        <v>32</v>
      </c>
      <c r="E169" s="43"/>
      <c r="F169" s="43" t="s">
        <v>33</v>
      </c>
      <c r="G169" s="44" t="s">
        <v>203</v>
      </c>
      <c r="H169" s="43"/>
      <c r="I169" s="42"/>
      <c r="J169" s="43"/>
      <c r="K169" s="45">
        <f>SUBTOTAL(9,K170:K178)</f>
        <v>0</v>
      </c>
      <c r="L169" s="46">
        <f>SUBTOTAL(9,L170:L178)</f>
        <v>0</v>
      </c>
      <c r="M169" s="46">
        <f>SUBTOTAL(9,M170:M178)</f>
        <v>0</v>
      </c>
      <c r="N169" s="46">
        <f>SUBTOTAL(9,N170:N178)</f>
        <v>0</v>
      </c>
      <c r="O169" s="46">
        <f>SUBTOTAL(9,O170:O178)</f>
        <v>0</v>
      </c>
      <c r="P169" s="47">
        <f>SUMPRODUCT(P170:P178,H170:H178)</f>
        <v>0.09806212000002178</v>
      </c>
      <c r="Q169" s="47">
        <f>SUMPRODUCT(Q170:Q178,H170:H178)</f>
        <v>0</v>
      </c>
      <c r="R169" s="48">
        <f>SUMPRODUCT(R170:R178,K170:K178)/100</f>
        <v>0</v>
      </c>
      <c r="S169" s="39"/>
    </row>
    <row r="170" spans="1:19" ht="12.75" outlineLevel="2">
      <c r="A170" s="13"/>
      <c r="B170" s="40"/>
      <c r="C170" s="49"/>
      <c r="D170" s="50"/>
      <c r="E170" s="51" t="s">
        <v>35</v>
      </c>
      <c r="F170" s="52"/>
      <c r="G170" s="53"/>
      <c r="H170" s="52"/>
      <c r="I170" s="50"/>
      <c r="J170" s="52"/>
      <c r="K170" s="54"/>
      <c r="L170" s="55"/>
      <c r="M170" s="55"/>
      <c r="N170" s="55"/>
      <c r="O170" s="55"/>
      <c r="P170" s="56"/>
      <c r="Q170" s="56"/>
      <c r="R170" s="57"/>
      <c r="S170" s="39"/>
    </row>
    <row r="171" spans="1:19" ht="12.75" outlineLevel="2">
      <c r="A171" s="13"/>
      <c r="B171" s="39"/>
      <c r="C171" s="39"/>
      <c r="D171" s="58" t="s">
        <v>36</v>
      </c>
      <c r="E171" s="59">
        <v>1</v>
      </c>
      <c r="F171" s="60" t="s">
        <v>204</v>
      </c>
      <c r="G171" s="61" t="s">
        <v>205</v>
      </c>
      <c r="H171" s="62">
        <v>6.16</v>
      </c>
      <c r="I171" s="63" t="s">
        <v>107</v>
      </c>
      <c r="J171" s="64"/>
      <c r="K171" s="65">
        <f>H171*J171</f>
        <v>0</v>
      </c>
      <c r="L171" s="66">
        <f>IF(D171="S",K171,"")</f>
      </c>
      <c r="M171" s="64">
        <f>IF(OR(D171="P",D171="U"),K171,"")</f>
        <v>0</v>
      </c>
      <c r="N171" s="64">
        <f>IF(D171="H",K171,"")</f>
      </c>
      <c r="O171" s="64">
        <f>IF(D171="V",K171,"")</f>
      </c>
      <c r="P171" s="62">
        <v>0.0033032500000007518</v>
      </c>
      <c r="Q171" s="62"/>
      <c r="R171" s="67">
        <v>21</v>
      </c>
      <c r="S171" s="68"/>
    </row>
    <row r="172" spans="1:19" s="75" customFormat="1" ht="11.25" outlineLevel="2">
      <c r="A172" s="69"/>
      <c r="B172" s="69"/>
      <c r="C172" s="69"/>
      <c r="D172" s="69"/>
      <c r="E172" s="69"/>
      <c r="F172" s="69"/>
      <c r="G172" s="70" t="s">
        <v>206</v>
      </c>
      <c r="H172" s="69"/>
      <c r="I172" s="71"/>
      <c r="J172" s="69"/>
      <c r="K172" s="69"/>
      <c r="L172" s="72"/>
      <c r="M172" s="72"/>
      <c r="N172" s="72"/>
      <c r="O172" s="72"/>
      <c r="P172" s="73"/>
      <c r="Q172" s="69"/>
      <c r="R172" s="74"/>
      <c r="S172" s="69"/>
    </row>
    <row r="173" spans="1:19" s="11" customFormat="1" ht="10.5" customHeight="1" outlineLevel="3">
      <c r="A173" s="19"/>
      <c r="B173" s="76"/>
      <c r="C173" s="76"/>
      <c r="D173" s="76"/>
      <c r="E173" s="76"/>
      <c r="F173" s="76"/>
      <c r="G173" s="76" t="s">
        <v>207</v>
      </c>
      <c r="H173" s="77">
        <v>3.26</v>
      </c>
      <c r="I173" s="78"/>
      <c r="J173" s="76"/>
      <c r="K173" s="76"/>
      <c r="L173" s="79"/>
      <c r="M173" s="79"/>
      <c r="N173" s="79"/>
      <c r="O173" s="79"/>
      <c r="P173" s="79"/>
      <c r="Q173" s="79"/>
      <c r="R173" s="80"/>
      <c r="S173" s="76"/>
    </row>
    <row r="174" spans="1:19" s="11" customFormat="1" ht="10.5" customHeight="1" outlineLevel="3">
      <c r="A174" s="19"/>
      <c r="B174" s="76"/>
      <c r="C174" s="76"/>
      <c r="D174" s="76"/>
      <c r="E174" s="76"/>
      <c r="F174" s="76"/>
      <c r="G174" s="76" t="s">
        <v>208</v>
      </c>
      <c r="H174" s="77">
        <v>2.9</v>
      </c>
      <c r="I174" s="78"/>
      <c r="J174" s="76"/>
      <c r="K174" s="76"/>
      <c r="L174" s="79"/>
      <c r="M174" s="79"/>
      <c r="N174" s="79"/>
      <c r="O174" s="79"/>
      <c r="P174" s="79"/>
      <c r="Q174" s="79"/>
      <c r="R174" s="80"/>
      <c r="S174" s="76"/>
    </row>
    <row r="175" spans="1:19" ht="12.75" outlineLevel="2">
      <c r="A175" s="13"/>
      <c r="B175" s="39"/>
      <c r="C175" s="39"/>
      <c r="D175" s="58" t="s">
        <v>64</v>
      </c>
      <c r="E175" s="59">
        <v>2</v>
      </c>
      <c r="F175" s="60" t="s">
        <v>209</v>
      </c>
      <c r="G175" s="61" t="s">
        <v>210</v>
      </c>
      <c r="H175" s="62">
        <v>2</v>
      </c>
      <c r="I175" s="63" t="s">
        <v>211</v>
      </c>
      <c r="J175" s="64"/>
      <c r="K175" s="65">
        <f>H175*J175</f>
        <v>0</v>
      </c>
      <c r="L175" s="66">
        <f>IF(D175="S",K175,"")</f>
        <v>0</v>
      </c>
      <c r="M175" s="64">
        <f>IF(OR(D175="P",D175="U"),K175,"")</f>
      </c>
      <c r="N175" s="64">
        <f>IF(D175="H",K175,"")</f>
      </c>
      <c r="O175" s="64">
        <f>IF(D175="V",K175,"")</f>
      </c>
      <c r="P175" s="62">
        <v>0.00088</v>
      </c>
      <c r="Q175" s="62"/>
      <c r="R175" s="67">
        <v>21</v>
      </c>
      <c r="S175" s="68"/>
    </row>
    <row r="176" spans="1:19" ht="12.75" outlineLevel="2">
      <c r="A176" s="13"/>
      <c r="B176" s="39"/>
      <c r="C176" s="39"/>
      <c r="D176" s="58" t="s">
        <v>64</v>
      </c>
      <c r="E176" s="59">
        <v>3</v>
      </c>
      <c r="F176" s="60" t="s">
        <v>212</v>
      </c>
      <c r="G176" s="61" t="s">
        <v>213</v>
      </c>
      <c r="H176" s="62">
        <v>1</v>
      </c>
      <c r="I176" s="63" t="s">
        <v>211</v>
      </c>
      <c r="J176" s="64"/>
      <c r="K176" s="65">
        <f>H176*J176</f>
        <v>0</v>
      </c>
      <c r="L176" s="66">
        <f>IF(D176="S",K176,"")</f>
        <v>0</v>
      </c>
      <c r="M176" s="64">
        <f>IF(OR(D176="P",D176="U"),K176,"")</f>
      </c>
      <c r="N176" s="64">
        <f>IF(D176="H",K176,"")</f>
      </c>
      <c r="O176" s="64">
        <f>IF(D176="V",K176,"")</f>
      </c>
      <c r="P176" s="62">
        <v>0.00064</v>
      </c>
      <c r="Q176" s="62"/>
      <c r="R176" s="67">
        <v>21</v>
      </c>
      <c r="S176" s="68"/>
    </row>
    <row r="177" spans="1:19" ht="12.75" outlineLevel="2">
      <c r="A177" s="13"/>
      <c r="B177" s="39"/>
      <c r="C177" s="39"/>
      <c r="D177" s="58" t="s">
        <v>36</v>
      </c>
      <c r="E177" s="59">
        <v>4</v>
      </c>
      <c r="F177" s="60" t="s">
        <v>214</v>
      </c>
      <c r="G177" s="61" t="s">
        <v>215</v>
      </c>
      <c r="H177" s="62">
        <v>22.8</v>
      </c>
      <c r="I177" s="63" t="s">
        <v>107</v>
      </c>
      <c r="J177" s="64"/>
      <c r="K177" s="65">
        <f>H177*J177</f>
        <v>0</v>
      </c>
      <c r="L177" s="66">
        <f>IF(D177="S",K177,"")</f>
      </c>
      <c r="M177" s="64">
        <f>IF(OR(D177="P",D177="U"),K177,"")</f>
        <v>0</v>
      </c>
      <c r="N177" s="64">
        <f>IF(D177="H",K177,"")</f>
      </c>
      <c r="O177" s="64">
        <f>IF(D177="V",K177,"")</f>
      </c>
      <c r="P177" s="62">
        <v>0.0033032500000007518</v>
      </c>
      <c r="Q177" s="62"/>
      <c r="R177" s="67">
        <v>21</v>
      </c>
      <c r="S177" s="68"/>
    </row>
    <row r="178" spans="1:19" s="11" customFormat="1" ht="10.5" customHeight="1" outlineLevel="3">
      <c r="A178" s="19"/>
      <c r="B178" s="76"/>
      <c r="C178" s="76"/>
      <c r="D178" s="76"/>
      <c r="E178" s="76"/>
      <c r="F178" s="76"/>
      <c r="G178" s="76" t="s">
        <v>216</v>
      </c>
      <c r="H178" s="77">
        <v>22.8</v>
      </c>
      <c r="I178" s="78"/>
      <c r="J178" s="76"/>
      <c r="K178" s="76"/>
      <c r="L178" s="79"/>
      <c r="M178" s="79"/>
      <c r="N178" s="79"/>
      <c r="O178" s="79"/>
      <c r="P178" s="79"/>
      <c r="Q178" s="79"/>
      <c r="R178" s="80"/>
      <c r="S178" s="76"/>
    </row>
    <row r="179" spans="1:19" ht="12.75" outlineLevel="1">
      <c r="A179" s="13"/>
      <c r="B179" s="40"/>
      <c r="C179" s="41" t="s">
        <v>217</v>
      </c>
      <c r="D179" s="42" t="s">
        <v>32</v>
      </c>
      <c r="E179" s="43"/>
      <c r="F179" s="43" t="s">
        <v>33</v>
      </c>
      <c r="G179" s="44" t="s">
        <v>218</v>
      </c>
      <c r="H179" s="43"/>
      <c r="I179" s="42"/>
      <c r="J179" s="43"/>
      <c r="K179" s="45">
        <f>SUBTOTAL(9,K180:K197)</f>
        <v>0</v>
      </c>
      <c r="L179" s="46">
        <f>SUBTOTAL(9,L180:L197)</f>
        <v>0</v>
      </c>
      <c r="M179" s="46">
        <f>SUBTOTAL(9,M180:M197)</f>
        <v>0</v>
      </c>
      <c r="N179" s="46">
        <f>SUBTOTAL(9,N180:N197)</f>
        <v>0</v>
      </c>
      <c r="O179" s="46">
        <f>SUBTOTAL(9,O180:O197)</f>
        <v>0</v>
      </c>
      <c r="P179" s="47">
        <f>SUMPRODUCT(P180:P197,H180:H197)</f>
        <v>28.36255647328021</v>
      </c>
      <c r="Q179" s="47">
        <f>SUMPRODUCT(Q180:Q197,H180:H197)</f>
        <v>0</v>
      </c>
      <c r="R179" s="48">
        <f>SUMPRODUCT(R180:R197,K180:K197)/100</f>
        <v>0</v>
      </c>
      <c r="S179" s="39"/>
    </row>
    <row r="180" spans="1:19" ht="12.75" outlineLevel="2">
      <c r="A180" s="13"/>
      <c r="B180" s="40"/>
      <c r="C180" s="49"/>
      <c r="D180" s="50"/>
      <c r="E180" s="51" t="s">
        <v>35</v>
      </c>
      <c r="F180" s="52"/>
      <c r="G180" s="53"/>
      <c r="H180" s="52"/>
      <c r="I180" s="50"/>
      <c r="J180" s="52"/>
      <c r="K180" s="54"/>
      <c r="L180" s="55"/>
      <c r="M180" s="55"/>
      <c r="N180" s="55"/>
      <c r="O180" s="55"/>
      <c r="P180" s="56"/>
      <c r="Q180" s="56"/>
      <c r="R180" s="57"/>
      <c r="S180" s="39"/>
    </row>
    <row r="181" spans="1:19" ht="24.75" outlineLevel="2">
      <c r="A181" s="13"/>
      <c r="B181" s="39"/>
      <c r="C181" s="39"/>
      <c r="D181" s="58" t="s">
        <v>36</v>
      </c>
      <c r="E181" s="59">
        <v>1</v>
      </c>
      <c r="F181" s="60" t="s">
        <v>219</v>
      </c>
      <c r="G181" s="61" t="s">
        <v>220</v>
      </c>
      <c r="H181" s="62">
        <v>1</v>
      </c>
      <c r="I181" s="63" t="s">
        <v>211</v>
      </c>
      <c r="J181" s="64"/>
      <c r="K181" s="65">
        <f>H181*J181</f>
        <v>0</v>
      </c>
      <c r="L181" s="66">
        <f>IF(D181="S",K181,"")</f>
      </c>
      <c r="M181" s="64">
        <f>IF(OR(D181="P",D181="U"),K181,"")</f>
        <v>0</v>
      </c>
      <c r="N181" s="64">
        <f>IF(D181="H",K181,"")</f>
      </c>
      <c r="O181" s="64">
        <f>IF(D181="V",K181,"")</f>
      </c>
      <c r="P181" s="62">
        <v>0.00620140000000134</v>
      </c>
      <c r="Q181" s="62"/>
      <c r="R181" s="67">
        <v>21</v>
      </c>
      <c r="S181" s="68"/>
    </row>
    <row r="182" spans="1:19" s="75" customFormat="1" ht="11.25" outlineLevel="2">
      <c r="A182" s="69"/>
      <c r="B182" s="69"/>
      <c r="C182" s="69"/>
      <c r="D182" s="69"/>
      <c r="E182" s="69"/>
      <c r="F182" s="69"/>
      <c r="G182" s="70" t="s">
        <v>221</v>
      </c>
      <c r="H182" s="69"/>
      <c r="I182" s="71"/>
      <c r="J182" s="69"/>
      <c r="K182" s="69"/>
      <c r="L182" s="72"/>
      <c r="M182" s="72"/>
      <c r="N182" s="72"/>
      <c r="O182" s="72"/>
      <c r="P182" s="73"/>
      <c r="Q182" s="69"/>
      <c r="R182" s="74"/>
      <c r="S182" s="69"/>
    </row>
    <row r="183" spans="1:19" ht="24.75" outlineLevel="2">
      <c r="A183" s="13"/>
      <c r="B183" s="39"/>
      <c r="C183" s="39"/>
      <c r="D183" s="58" t="s">
        <v>36</v>
      </c>
      <c r="E183" s="59">
        <v>2</v>
      </c>
      <c r="F183" s="60" t="s">
        <v>222</v>
      </c>
      <c r="G183" s="61" t="s">
        <v>223</v>
      </c>
      <c r="H183" s="62">
        <v>9</v>
      </c>
      <c r="I183" s="63" t="s">
        <v>39</v>
      </c>
      <c r="J183" s="64"/>
      <c r="K183" s="65">
        <f>H183*J183</f>
        <v>0</v>
      </c>
      <c r="L183" s="66">
        <f>IF(D183="S",K183,"")</f>
      </c>
      <c r="M183" s="64">
        <f>IF(OR(D183="P",D183="U"),K183,"")</f>
        <v>0</v>
      </c>
      <c r="N183" s="64">
        <f>IF(D183="H",K183,"")</f>
      </c>
      <c r="O183" s="64">
        <f>IF(D183="V",K183,"")</f>
      </c>
      <c r="P183" s="62"/>
      <c r="Q183" s="62"/>
      <c r="R183" s="67">
        <v>21</v>
      </c>
      <c r="S183" s="68"/>
    </row>
    <row r="184" spans="1:19" s="75" customFormat="1" ht="11.25" outlineLevel="2">
      <c r="A184" s="69"/>
      <c r="B184" s="69"/>
      <c r="C184" s="69"/>
      <c r="D184" s="69"/>
      <c r="E184" s="69"/>
      <c r="F184" s="69"/>
      <c r="G184" s="70" t="s">
        <v>224</v>
      </c>
      <c r="H184" s="69"/>
      <c r="I184" s="71"/>
      <c r="J184" s="69"/>
      <c r="K184" s="69"/>
      <c r="L184" s="72"/>
      <c r="M184" s="72"/>
      <c r="N184" s="72"/>
      <c r="O184" s="72"/>
      <c r="P184" s="73"/>
      <c r="Q184" s="69"/>
      <c r="R184" s="74"/>
      <c r="S184" s="69"/>
    </row>
    <row r="185" spans="1:19" ht="12.75" outlineLevel="2">
      <c r="A185" s="13"/>
      <c r="B185" s="39"/>
      <c r="C185" s="39"/>
      <c r="D185" s="58" t="s">
        <v>36</v>
      </c>
      <c r="E185" s="59">
        <v>3</v>
      </c>
      <c r="F185" s="60" t="s">
        <v>225</v>
      </c>
      <c r="G185" s="61" t="s">
        <v>226</v>
      </c>
      <c r="H185" s="62">
        <v>5.6</v>
      </c>
      <c r="I185" s="63" t="s">
        <v>84</v>
      </c>
      <c r="J185" s="64"/>
      <c r="K185" s="65">
        <f>H185*J185</f>
        <v>0</v>
      </c>
      <c r="L185" s="66">
        <f>IF(D185="S",K185,"")</f>
      </c>
      <c r="M185" s="64">
        <f>IF(OR(D185="P",D185="U"),K185,"")</f>
        <v>0</v>
      </c>
      <c r="N185" s="64">
        <f>IF(D185="H",K185,"")</f>
      </c>
      <c r="O185" s="64">
        <f>IF(D185="V",K185,"")</f>
      </c>
      <c r="P185" s="62">
        <v>0.00417</v>
      </c>
      <c r="Q185" s="62"/>
      <c r="R185" s="67">
        <v>21</v>
      </c>
      <c r="S185" s="68"/>
    </row>
    <row r="186" spans="1:19" s="11" customFormat="1" ht="10.5" customHeight="1" outlineLevel="3">
      <c r="A186" s="19"/>
      <c r="B186" s="76"/>
      <c r="C186" s="76"/>
      <c r="D186" s="76"/>
      <c r="E186" s="76"/>
      <c r="F186" s="76"/>
      <c r="G186" s="76" t="s">
        <v>227</v>
      </c>
      <c r="H186" s="77">
        <v>5.6</v>
      </c>
      <c r="I186" s="78"/>
      <c r="J186" s="76"/>
      <c r="K186" s="76"/>
      <c r="L186" s="79"/>
      <c r="M186" s="79"/>
      <c r="N186" s="79"/>
      <c r="O186" s="79"/>
      <c r="P186" s="79"/>
      <c r="Q186" s="79"/>
      <c r="R186" s="80"/>
      <c r="S186" s="76"/>
    </row>
    <row r="187" spans="1:19" ht="12.75" outlineLevel="2">
      <c r="A187" s="13"/>
      <c r="B187" s="39"/>
      <c r="C187" s="39"/>
      <c r="D187" s="58" t="s">
        <v>64</v>
      </c>
      <c r="E187" s="59">
        <v>4</v>
      </c>
      <c r="F187" s="60" t="s">
        <v>228</v>
      </c>
      <c r="G187" s="61" t="s">
        <v>229</v>
      </c>
      <c r="H187" s="62">
        <v>0.136752</v>
      </c>
      <c r="I187" s="63" t="s">
        <v>230</v>
      </c>
      <c r="J187" s="64"/>
      <c r="K187" s="65">
        <f>H187*J187</f>
        <v>0</v>
      </c>
      <c r="L187" s="66">
        <f>IF(D187="S",K187,"")</f>
        <v>0</v>
      </c>
      <c r="M187" s="64">
        <f>IF(OR(D187="P",D187="U"),K187,"")</f>
      </c>
      <c r="N187" s="64">
        <f>IF(D187="H",K187,"")</f>
      </c>
      <c r="O187" s="64">
        <f>IF(D187="V",K187,"")</f>
      </c>
      <c r="P187" s="62">
        <v>0.02664</v>
      </c>
      <c r="Q187" s="62"/>
      <c r="R187" s="67">
        <v>21</v>
      </c>
      <c r="S187" s="68"/>
    </row>
    <row r="188" spans="1:19" s="11" customFormat="1" ht="10.5" customHeight="1" outlineLevel="3">
      <c r="A188" s="19"/>
      <c r="B188" s="76"/>
      <c r="C188" s="76"/>
      <c r="D188" s="76"/>
      <c r="E188" s="76"/>
      <c r="F188" s="76"/>
      <c r="G188" s="76" t="s">
        <v>231</v>
      </c>
      <c r="H188" s="77">
        <v>0.1368</v>
      </c>
      <c r="I188" s="78"/>
      <c r="J188" s="76"/>
      <c r="K188" s="76"/>
      <c r="L188" s="79"/>
      <c r="M188" s="79"/>
      <c r="N188" s="79"/>
      <c r="O188" s="79"/>
      <c r="P188" s="79"/>
      <c r="Q188" s="79"/>
      <c r="R188" s="80"/>
      <c r="S188" s="76"/>
    </row>
    <row r="189" spans="1:19" ht="12.75" outlineLevel="2">
      <c r="A189" s="13"/>
      <c r="B189" s="39"/>
      <c r="C189" s="39"/>
      <c r="D189" s="58" t="s">
        <v>36</v>
      </c>
      <c r="E189" s="59">
        <v>5</v>
      </c>
      <c r="F189" s="60" t="s">
        <v>232</v>
      </c>
      <c r="G189" s="61" t="s">
        <v>233</v>
      </c>
      <c r="H189" s="62">
        <v>2</v>
      </c>
      <c r="I189" s="63" t="s">
        <v>211</v>
      </c>
      <c r="J189" s="64"/>
      <c r="K189" s="65">
        <f>H189*J189</f>
        <v>0</v>
      </c>
      <c r="L189" s="66">
        <f>IF(D189="S",K189,"")</f>
      </c>
      <c r="M189" s="64">
        <f>IF(OR(D189="P",D189="U"),K189,"")</f>
        <v>0</v>
      </c>
      <c r="N189" s="64">
        <f>IF(D189="H",K189,"")</f>
      </c>
      <c r="O189" s="64">
        <f>IF(D189="V",K189,"")</f>
      </c>
      <c r="P189" s="62">
        <v>0.34090000000010634</v>
      </c>
      <c r="Q189" s="62"/>
      <c r="R189" s="67">
        <v>21</v>
      </c>
      <c r="S189" s="68"/>
    </row>
    <row r="190" spans="1:19" ht="12.75" outlineLevel="2">
      <c r="A190" s="13"/>
      <c r="B190" s="39"/>
      <c r="C190" s="39"/>
      <c r="D190" s="58" t="s">
        <v>64</v>
      </c>
      <c r="E190" s="59">
        <v>6</v>
      </c>
      <c r="F190" s="60" t="s">
        <v>234</v>
      </c>
      <c r="G190" s="61" t="s">
        <v>235</v>
      </c>
      <c r="H190" s="62">
        <v>2</v>
      </c>
      <c r="I190" s="63" t="s">
        <v>211</v>
      </c>
      <c r="J190" s="64"/>
      <c r="K190" s="65">
        <f>H190*J190</f>
        <v>0</v>
      </c>
      <c r="L190" s="66">
        <f>IF(D190="S",K190,"")</f>
        <v>0</v>
      </c>
      <c r="M190" s="64">
        <f>IF(OR(D190="P",D190="U"),K190,"")</f>
      </c>
      <c r="N190" s="64">
        <f>IF(D190="H",K190,"")</f>
      </c>
      <c r="O190" s="64">
        <f>IF(D190="V",K190,"")</f>
      </c>
      <c r="P190" s="62">
        <v>0.097</v>
      </c>
      <c r="Q190" s="62"/>
      <c r="R190" s="67">
        <v>21</v>
      </c>
      <c r="S190" s="68"/>
    </row>
    <row r="191" spans="1:19" ht="12.75" outlineLevel="2">
      <c r="A191" s="13"/>
      <c r="B191" s="39"/>
      <c r="C191" s="39"/>
      <c r="D191" s="58" t="s">
        <v>64</v>
      </c>
      <c r="E191" s="59">
        <v>7</v>
      </c>
      <c r="F191" s="60" t="s">
        <v>236</v>
      </c>
      <c r="G191" s="61" t="s">
        <v>237</v>
      </c>
      <c r="H191" s="62">
        <v>2</v>
      </c>
      <c r="I191" s="63" t="s">
        <v>211</v>
      </c>
      <c r="J191" s="64"/>
      <c r="K191" s="65">
        <f>H191*J191</f>
        <v>0</v>
      </c>
      <c r="L191" s="66">
        <f>IF(D191="S",K191,"")</f>
        <v>0</v>
      </c>
      <c r="M191" s="64">
        <f>IF(OR(D191="P",D191="U"),K191,"")</f>
      </c>
      <c r="N191" s="64">
        <f>IF(D191="H",K191,"")</f>
      </c>
      <c r="O191" s="64">
        <f>IF(D191="V",K191,"")</f>
      </c>
      <c r="P191" s="62">
        <v>0.058</v>
      </c>
      <c r="Q191" s="62"/>
      <c r="R191" s="67">
        <v>21</v>
      </c>
      <c r="S191" s="68"/>
    </row>
    <row r="192" spans="1:19" ht="12.75" outlineLevel="2">
      <c r="A192" s="13"/>
      <c r="B192" s="39"/>
      <c r="C192" s="39"/>
      <c r="D192" s="58" t="s">
        <v>64</v>
      </c>
      <c r="E192" s="59">
        <v>8</v>
      </c>
      <c r="F192" s="60" t="s">
        <v>238</v>
      </c>
      <c r="G192" s="61" t="s">
        <v>239</v>
      </c>
      <c r="H192" s="62">
        <v>2</v>
      </c>
      <c r="I192" s="63" t="s">
        <v>211</v>
      </c>
      <c r="J192" s="64"/>
      <c r="K192" s="65">
        <f>H192*J192</f>
        <v>0</v>
      </c>
      <c r="L192" s="66">
        <f>IF(D192="S",K192,"")</f>
        <v>0</v>
      </c>
      <c r="M192" s="64">
        <f>IF(OR(D192="P",D192="U"),K192,"")</f>
      </c>
      <c r="N192" s="64">
        <f>IF(D192="H",K192,"")</f>
      </c>
      <c r="O192" s="64">
        <f>IF(D192="V",K192,"")</f>
      </c>
      <c r="P192" s="62">
        <v>0.027</v>
      </c>
      <c r="Q192" s="62"/>
      <c r="R192" s="67">
        <v>21</v>
      </c>
      <c r="S192" s="68"/>
    </row>
    <row r="193" spans="1:19" ht="12.75" outlineLevel="2">
      <c r="A193" s="13"/>
      <c r="B193" s="39"/>
      <c r="C193" s="39"/>
      <c r="D193" s="58" t="s">
        <v>64</v>
      </c>
      <c r="E193" s="59">
        <v>9</v>
      </c>
      <c r="F193" s="60" t="s">
        <v>240</v>
      </c>
      <c r="G193" s="61" t="s">
        <v>241</v>
      </c>
      <c r="H193" s="62">
        <v>2</v>
      </c>
      <c r="I193" s="63" t="s">
        <v>211</v>
      </c>
      <c r="J193" s="64"/>
      <c r="K193" s="65">
        <f>H193*J193</f>
        <v>0</v>
      </c>
      <c r="L193" s="66">
        <f>IF(D193="S",K193,"")</f>
        <v>0</v>
      </c>
      <c r="M193" s="64">
        <f>IF(OR(D193="P",D193="U"),K193,"")</f>
      </c>
      <c r="N193" s="64">
        <f>IF(D193="H",K193,"")</f>
      </c>
      <c r="O193" s="64">
        <f>IF(D193="V",K193,"")</f>
      </c>
      <c r="P193" s="62">
        <v>2.27363</v>
      </c>
      <c r="Q193" s="62"/>
      <c r="R193" s="67">
        <v>21</v>
      </c>
      <c r="S193" s="68"/>
    </row>
    <row r="194" spans="1:19" ht="12.75" outlineLevel="2">
      <c r="A194" s="13"/>
      <c r="B194" s="39"/>
      <c r="C194" s="39"/>
      <c r="D194" s="58" t="s">
        <v>64</v>
      </c>
      <c r="E194" s="59">
        <v>10</v>
      </c>
      <c r="F194" s="60" t="s">
        <v>242</v>
      </c>
      <c r="G194" s="61" t="s">
        <v>243</v>
      </c>
      <c r="H194" s="62">
        <v>2</v>
      </c>
      <c r="I194" s="63" t="s">
        <v>211</v>
      </c>
      <c r="J194" s="64"/>
      <c r="K194" s="65">
        <f>H194*J194</f>
        <v>0</v>
      </c>
      <c r="L194" s="66">
        <f>IF(D194="S",K194,"")</f>
        <v>0</v>
      </c>
      <c r="M194" s="64">
        <f>IF(OR(D194="P",D194="U"),K194,"")</f>
      </c>
      <c r="N194" s="64">
        <f>IF(D194="H",K194,"")</f>
      </c>
      <c r="O194" s="64">
        <f>IF(D194="V",K194,"")</f>
      </c>
      <c r="P194" s="62">
        <v>2.27363</v>
      </c>
      <c r="Q194" s="62"/>
      <c r="R194" s="67">
        <v>21</v>
      </c>
      <c r="S194" s="68"/>
    </row>
    <row r="195" spans="1:19" ht="12.75" outlineLevel="2">
      <c r="A195" s="13"/>
      <c r="B195" s="39"/>
      <c r="C195" s="39"/>
      <c r="D195" s="58" t="s">
        <v>64</v>
      </c>
      <c r="E195" s="59">
        <v>11</v>
      </c>
      <c r="F195" s="60" t="s">
        <v>244</v>
      </c>
      <c r="G195" s="61" t="s">
        <v>245</v>
      </c>
      <c r="H195" s="62">
        <v>2</v>
      </c>
      <c r="I195" s="63" t="s">
        <v>211</v>
      </c>
      <c r="J195" s="64"/>
      <c r="K195" s="65">
        <f>H195*J195</f>
        <v>0</v>
      </c>
      <c r="L195" s="66">
        <f>IF(D195="S",K195,"")</f>
        <v>0</v>
      </c>
      <c r="M195" s="64">
        <f>IF(OR(D195="P",D195="U"),K195,"")</f>
      </c>
      <c r="N195" s="64">
        <f>IF(D195="H",K195,"")</f>
      </c>
      <c r="O195" s="64">
        <f>IF(D195="V",K195,"")</f>
      </c>
      <c r="P195" s="62">
        <v>2.27363</v>
      </c>
      <c r="Q195" s="62"/>
      <c r="R195" s="67">
        <v>21</v>
      </c>
      <c r="S195" s="68"/>
    </row>
    <row r="196" spans="1:19" ht="12.75" outlineLevel="2">
      <c r="A196" s="13"/>
      <c r="B196" s="39"/>
      <c r="C196" s="39"/>
      <c r="D196" s="58" t="s">
        <v>64</v>
      </c>
      <c r="E196" s="59">
        <v>12</v>
      </c>
      <c r="F196" s="60" t="s">
        <v>246</v>
      </c>
      <c r="G196" s="61" t="s">
        <v>247</v>
      </c>
      <c r="H196" s="62">
        <v>2</v>
      </c>
      <c r="I196" s="63" t="s">
        <v>211</v>
      </c>
      <c r="J196" s="64"/>
      <c r="K196" s="65">
        <f>H196*J196</f>
        <v>0</v>
      </c>
      <c r="L196" s="66">
        <f>IF(D196="S",K196,"")</f>
        <v>0</v>
      </c>
      <c r="M196" s="64">
        <f>IF(OR(D196="P",D196="U"),K196,"")</f>
      </c>
      <c r="N196" s="64">
        <f>IF(D196="H",K196,"")</f>
      </c>
      <c r="O196" s="64">
        <f>IF(D196="V",K196,"")</f>
      </c>
      <c r="P196" s="62">
        <v>2.27363</v>
      </c>
      <c r="Q196" s="62"/>
      <c r="R196" s="67">
        <v>21</v>
      </c>
      <c r="S196" s="68"/>
    </row>
    <row r="197" spans="1:19" ht="12.75" outlineLevel="2">
      <c r="A197" s="13"/>
      <c r="B197" s="39"/>
      <c r="C197" s="39"/>
      <c r="D197" s="58" t="s">
        <v>64</v>
      </c>
      <c r="E197" s="59">
        <v>13</v>
      </c>
      <c r="F197" s="60" t="s">
        <v>248</v>
      </c>
      <c r="G197" s="61" t="s">
        <v>249</v>
      </c>
      <c r="H197" s="62">
        <v>4</v>
      </c>
      <c r="I197" s="63" t="s">
        <v>211</v>
      </c>
      <c r="J197" s="64"/>
      <c r="K197" s="65">
        <f>H197*J197</f>
        <v>0</v>
      </c>
      <c r="L197" s="66">
        <f>IF(D197="S",K197,"")</f>
        <v>0</v>
      </c>
      <c r="M197" s="64">
        <f>IF(OR(D197="P",D197="U"),K197,"")</f>
      </c>
      <c r="N197" s="64">
        <f>IF(D197="H",K197,"")</f>
      </c>
      <c r="O197" s="64">
        <f>IF(D197="V",K197,"")</f>
      </c>
      <c r="P197" s="62">
        <v>2.27363</v>
      </c>
      <c r="Q197" s="62"/>
      <c r="R197" s="67">
        <v>21</v>
      </c>
      <c r="S197" s="68"/>
    </row>
    <row r="198" spans="1:19" ht="12.75" outlineLevel="1">
      <c r="A198" s="13"/>
      <c r="B198" s="40"/>
      <c r="C198" s="41" t="s">
        <v>250</v>
      </c>
      <c r="D198" s="42" t="s">
        <v>32</v>
      </c>
      <c r="E198" s="43"/>
      <c r="F198" s="43" t="s">
        <v>33</v>
      </c>
      <c r="G198" s="44" t="s">
        <v>251</v>
      </c>
      <c r="H198" s="43"/>
      <c r="I198" s="42"/>
      <c r="J198" s="43"/>
      <c r="K198" s="45">
        <f>SUBTOTAL(9,K199:K225)</f>
        <v>0</v>
      </c>
      <c r="L198" s="46">
        <f>SUBTOTAL(9,L199:L225)</f>
        <v>0</v>
      </c>
      <c r="M198" s="46">
        <f>SUBTOTAL(9,M199:M225)</f>
        <v>0</v>
      </c>
      <c r="N198" s="46">
        <f>SUBTOTAL(9,N199:N225)</f>
        <v>0</v>
      </c>
      <c r="O198" s="46">
        <f>SUBTOTAL(9,O199:O225)</f>
        <v>0</v>
      </c>
      <c r="P198" s="47">
        <f>SUMPRODUCT(P199:P225,H199:H225)</f>
        <v>88.14054387996893</v>
      </c>
      <c r="Q198" s="47">
        <f>SUMPRODUCT(Q199:Q225,H199:H225)</f>
        <v>0.58</v>
      </c>
      <c r="R198" s="48">
        <f>SUMPRODUCT(R199:R225,K199:K225)/100</f>
        <v>0</v>
      </c>
      <c r="S198" s="39"/>
    </row>
    <row r="199" spans="1:19" ht="12.75" outlineLevel="2">
      <c r="A199" s="13"/>
      <c r="B199" s="40"/>
      <c r="C199" s="49"/>
      <c r="D199" s="50"/>
      <c r="E199" s="51" t="s">
        <v>35</v>
      </c>
      <c r="F199" s="52"/>
      <c r="G199" s="53"/>
      <c r="H199" s="52"/>
      <c r="I199" s="50"/>
      <c r="J199" s="52"/>
      <c r="K199" s="54"/>
      <c r="L199" s="55"/>
      <c r="M199" s="55"/>
      <c r="N199" s="55"/>
      <c r="O199" s="55"/>
      <c r="P199" s="56"/>
      <c r="Q199" s="56"/>
      <c r="R199" s="57"/>
      <c r="S199" s="39"/>
    </row>
    <row r="200" spans="1:19" ht="12.75" outlineLevel="2">
      <c r="A200" s="13"/>
      <c r="B200" s="39"/>
      <c r="C200" s="39"/>
      <c r="D200" s="58" t="s">
        <v>36</v>
      </c>
      <c r="E200" s="59">
        <v>1</v>
      </c>
      <c r="F200" s="60" t="s">
        <v>252</v>
      </c>
      <c r="G200" s="61" t="s">
        <v>253</v>
      </c>
      <c r="H200" s="62">
        <v>4</v>
      </c>
      <c r="I200" s="63" t="s">
        <v>107</v>
      </c>
      <c r="J200" s="64"/>
      <c r="K200" s="65">
        <f>H200*J200</f>
        <v>0</v>
      </c>
      <c r="L200" s="66">
        <f>IF(D200="S",K200,"")</f>
      </c>
      <c r="M200" s="64">
        <f>IF(OR(D200="P",D200="U"),K200,"")</f>
        <v>0</v>
      </c>
      <c r="N200" s="64">
        <f>IF(D200="H",K200,"")</f>
      </c>
      <c r="O200" s="64">
        <f>IF(D200="V",K200,"")</f>
      </c>
      <c r="P200" s="62"/>
      <c r="Q200" s="62">
        <v>0.145</v>
      </c>
      <c r="R200" s="67">
        <v>21</v>
      </c>
      <c r="S200" s="68"/>
    </row>
    <row r="201" spans="1:19" s="75" customFormat="1" ht="11.25" outlineLevel="2">
      <c r="A201" s="69"/>
      <c r="B201" s="69"/>
      <c r="C201" s="69"/>
      <c r="D201" s="69"/>
      <c r="E201" s="69"/>
      <c r="F201" s="69"/>
      <c r="G201" s="70" t="s">
        <v>254</v>
      </c>
      <c r="H201" s="69"/>
      <c r="I201" s="71"/>
      <c r="J201" s="69"/>
      <c r="K201" s="69"/>
      <c r="L201" s="72"/>
      <c r="M201" s="72"/>
      <c r="N201" s="72"/>
      <c r="O201" s="72"/>
      <c r="P201" s="73"/>
      <c r="Q201" s="69"/>
      <c r="R201" s="74"/>
      <c r="S201" s="69"/>
    </row>
    <row r="202" spans="1:19" ht="12.75" outlineLevel="2">
      <c r="A202" s="13"/>
      <c r="B202" s="39"/>
      <c r="C202" s="39"/>
      <c r="D202" s="58" t="s">
        <v>36</v>
      </c>
      <c r="E202" s="59">
        <v>2</v>
      </c>
      <c r="F202" s="60" t="s">
        <v>255</v>
      </c>
      <c r="G202" s="61" t="s">
        <v>256</v>
      </c>
      <c r="H202" s="62">
        <v>4</v>
      </c>
      <c r="I202" s="63" t="s">
        <v>107</v>
      </c>
      <c r="J202" s="64"/>
      <c r="K202" s="65">
        <f>H202*J202</f>
        <v>0</v>
      </c>
      <c r="L202" s="66">
        <f>IF(D202="S",K202,"")</f>
      </c>
      <c r="M202" s="64">
        <f>IF(OR(D202="P",D202="U"),K202,"")</f>
        <v>0</v>
      </c>
      <c r="N202" s="64">
        <f>IF(D202="H",K202,"")</f>
      </c>
      <c r="O202" s="64">
        <f>IF(D202="V",K202,"")</f>
      </c>
      <c r="P202" s="62"/>
      <c r="Q202" s="62"/>
      <c r="R202" s="67">
        <v>21</v>
      </c>
      <c r="S202" s="68"/>
    </row>
    <row r="203" spans="1:19" ht="24.75" outlineLevel="2">
      <c r="A203" s="13"/>
      <c r="B203" s="39"/>
      <c r="C203" s="39"/>
      <c r="D203" s="58" t="s">
        <v>36</v>
      </c>
      <c r="E203" s="59">
        <v>3</v>
      </c>
      <c r="F203" s="60" t="s">
        <v>257</v>
      </c>
      <c r="G203" s="61" t="s">
        <v>258</v>
      </c>
      <c r="H203" s="62">
        <v>4</v>
      </c>
      <c r="I203" s="63" t="s">
        <v>107</v>
      </c>
      <c r="J203" s="64"/>
      <c r="K203" s="65">
        <f>H203*J203</f>
        <v>0</v>
      </c>
      <c r="L203" s="66">
        <f>IF(D203="S",K203,"")</f>
      </c>
      <c r="M203" s="64">
        <f>IF(OR(D203="P",D203="U"),K203,"")</f>
        <v>0</v>
      </c>
      <c r="N203" s="64">
        <f>IF(D203="H",K203,"")</f>
      </c>
      <c r="O203" s="64">
        <f>IF(D203="V",K203,"")</f>
      </c>
      <c r="P203" s="62">
        <v>0.16858029999990176</v>
      </c>
      <c r="Q203" s="62"/>
      <c r="R203" s="67">
        <v>21</v>
      </c>
      <c r="S203" s="68"/>
    </row>
    <row r="204" spans="1:19" ht="24.75" outlineLevel="2">
      <c r="A204" s="13"/>
      <c r="B204" s="39"/>
      <c r="C204" s="39"/>
      <c r="D204" s="58" t="s">
        <v>36</v>
      </c>
      <c r="E204" s="59">
        <v>4</v>
      </c>
      <c r="F204" s="60" t="s">
        <v>259</v>
      </c>
      <c r="G204" s="61" t="s">
        <v>260</v>
      </c>
      <c r="H204" s="62">
        <v>228</v>
      </c>
      <c r="I204" s="63" t="s">
        <v>107</v>
      </c>
      <c r="J204" s="64"/>
      <c r="K204" s="65">
        <f>H204*J204</f>
        <v>0</v>
      </c>
      <c r="L204" s="66">
        <f>IF(D204="S",K204,"")</f>
      </c>
      <c r="M204" s="64">
        <f>IF(OR(D204="P",D204="U"),K204,"")</f>
        <v>0</v>
      </c>
      <c r="N204" s="64">
        <f>IF(D204="H",K204,"")</f>
      </c>
      <c r="O204" s="64">
        <f>IF(D204="V",K204,"")</f>
      </c>
      <c r="P204" s="62">
        <v>0.15554855999990394</v>
      </c>
      <c r="Q204" s="62"/>
      <c r="R204" s="67">
        <v>21</v>
      </c>
      <c r="S204" s="68"/>
    </row>
    <row r="205" spans="1:19" s="11" customFormat="1" ht="10.5" customHeight="1" outlineLevel="3">
      <c r="A205" s="19"/>
      <c r="B205" s="76"/>
      <c r="C205" s="76"/>
      <c r="D205" s="76"/>
      <c r="E205" s="76"/>
      <c r="F205" s="76"/>
      <c r="G205" s="76" t="s">
        <v>261</v>
      </c>
      <c r="H205" s="77">
        <v>220</v>
      </c>
      <c r="I205" s="78"/>
      <c r="J205" s="76"/>
      <c r="K205" s="76"/>
      <c r="L205" s="79"/>
      <c r="M205" s="79"/>
      <c r="N205" s="79"/>
      <c r="O205" s="79"/>
      <c r="P205" s="79"/>
      <c r="Q205" s="79"/>
      <c r="R205" s="80"/>
      <c r="S205" s="76"/>
    </row>
    <row r="206" spans="1:19" s="11" customFormat="1" ht="10.5" customHeight="1" outlineLevel="3">
      <c r="A206" s="19"/>
      <c r="B206" s="76"/>
      <c r="C206" s="76"/>
      <c r="D206" s="76"/>
      <c r="E206" s="76"/>
      <c r="F206" s="76"/>
      <c r="G206" s="76" t="s">
        <v>262</v>
      </c>
      <c r="H206" s="77">
        <v>8</v>
      </c>
      <c r="I206" s="78"/>
      <c r="J206" s="76"/>
      <c r="K206" s="76"/>
      <c r="L206" s="79"/>
      <c r="M206" s="79"/>
      <c r="N206" s="79"/>
      <c r="O206" s="79"/>
      <c r="P206" s="79"/>
      <c r="Q206" s="79"/>
      <c r="R206" s="80"/>
      <c r="S206" s="76"/>
    </row>
    <row r="207" spans="1:19" ht="12.75" outlineLevel="2">
      <c r="A207" s="13"/>
      <c r="B207" s="39"/>
      <c r="C207" s="39"/>
      <c r="D207" s="58" t="s">
        <v>64</v>
      </c>
      <c r="E207" s="59">
        <v>5</v>
      </c>
      <c r="F207" s="60" t="s">
        <v>263</v>
      </c>
      <c r="G207" s="61" t="s">
        <v>264</v>
      </c>
      <c r="H207" s="62">
        <v>226.6</v>
      </c>
      <c r="I207" s="63" t="s">
        <v>211</v>
      </c>
      <c r="J207" s="64"/>
      <c r="K207" s="65">
        <f>H207*J207</f>
        <v>0</v>
      </c>
      <c r="L207" s="66">
        <f>IF(D207="S",K207,"")</f>
        <v>0</v>
      </c>
      <c r="M207" s="64">
        <f>IF(OR(D207="P",D207="U"),K207,"")</f>
      </c>
      <c r="N207" s="64">
        <f>IF(D207="H",K207,"")</f>
      </c>
      <c r="O207" s="64">
        <f>IF(D207="V",K207,"")</f>
      </c>
      <c r="P207" s="62">
        <v>0.08</v>
      </c>
      <c r="Q207" s="62"/>
      <c r="R207" s="67">
        <v>21</v>
      </c>
      <c r="S207" s="68"/>
    </row>
    <row r="208" spans="1:19" s="11" customFormat="1" ht="10.5" customHeight="1" outlineLevel="3">
      <c r="A208" s="19"/>
      <c r="B208" s="76"/>
      <c r="C208" s="76"/>
      <c r="D208" s="76"/>
      <c r="E208" s="76"/>
      <c r="F208" s="76"/>
      <c r="G208" s="76" t="s">
        <v>265</v>
      </c>
      <c r="H208" s="77">
        <v>226.6</v>
      </c>
      <c r="I208" s="78"/>
      <c r="J208" s="76"/>
      <c r="K208" s="76"/>
      <c r="L208" s="79"/>
      <c r="M208" s="79"/>
      <c r="N208" s="79"/>
      <c r="O208" s="79"/>
      <c r="P208" s="79"/>
      <c r="Q208" s="79"/>
      <c r="R208" s="80"/>
      <c r="S208" s="76"/>
    </row>
    <row r="209" spans="1:19" ht="12.75" outlineLevel="2">
      <c r="A209" s="13"/>
      <c r="B209" s="39"/>
      <c r="C209" s="39"/>
      <c r="D209" s="58" t="s">
        <v>64</v>
      </c>
      <c r="E209" s="59">
        <v>6</v>
      </c>
      <c r="F209" s="60" t="s">
        <v>266</v>
      </c>
      <c r="G209" s="61" t="s">
        <v>267</v>
      </c>
      <c r="H209" s="62">
        <v>8.24</v>
      </c>
      <c r="I209" s="63" t="s">
        <v>211</v>
      </c>
      <c r="J209" s="64"/>
      <c r="K209" s="65">
        <f>H209*J209</f>
        <v>0</v>
      </c>
      <c r="L209" s="66">
        <f>IF(D209="S",K209,"")</f>
        <v>0</v>
      </c>
      <c r="M209" s="64">
        <f>IF(OR(D209="P",D209="U"),K209,"")</f>
      </c>
      <c r="N209" s="64">
        <f>IF(D209="H",K209,"")</f>
      </c>
      <c r="O209" s="64">
        <f>IF(D209="V",K209,"")</f>
      </c>
      <c r="P209" s="62">
        <v>0.054</v>
      </c>
      <c r="Q209" s="62"/>
      <c r="R209" s="67">
        <v>21</v>
      </c>
      <c r="S209" s="68"/>
    </row>
    <row r="210" spans="1:19" s="11" customFormat="1" ht="10.5" customHeight="1" outlineLevel="3">
      <c r="A210" s="19"/>
      <c r="B210" s="76"/>
      <c r="C210" s="76"/>
      <c r="D210" s="76"/>
      <c r="E210" s="76"/>
      <c r="F210" s="76"/>
      <c r="G210" s="76" t="s">
        <v>268</v>
      </c>
      <c r="H210" s="77">
        <v>8.24</v>
      </c>
      <c r="I210" s="78"/>
      <c r="J210" s="76"/>
      <c r="K210" s="76"/>
      <c r="L210" s="79"/>
      <c r="M210" s="79"/>
      <c r="N210" s="79"/>
      <c r="O210" s="79"/>
      <c r="P210" s="79"/>
      <c r="Q210" s="79"/>
      <c r="R210" s="80"/>
      <c r="S210" s="76"/>
    </row>
    <row r="211" spans="1:19" ht="24.75" outlineLevel="2">
      <c r="A211" s="13"/>
      <c r="B211" s="39"/>
      <c r="C211" s="39"/>
      <c r="D211" s="58" t="s">
        <v>36</v>
      </c>
      <c r="E211" s="59">
        <v>7</v>
      </c>
      <c r="F211" s="60" t="s">
        <v>269</v>
      </c>
      <c r="G211" s="61" t="s">
        <v>270</v>
      </c>
      <c r="H211" s="62">
        <v>183</v>
      </c>
      <c r="I211" s="63" t="s">
        <v>107</v>
      </c>
      <c r="J211" s="64"/>
      <c r="K211" s="65">
        <f>H211*J211</f>
        <v>0</v>
      </c>
      <c r="L211" s="66">
        <f>IF(D211="S",K211,"")</f>
      </c>
      <c r="M211" s="64">
        <f>IF(OR(D211="P",D211="U"),K211,"")</f>
        <v>0</v>
      </c>
      <c r="N211" s="64">
        <f>IF(D211="H",K211,"")</f>
      </c>
      <c r="O211" s="64">
        <f>IF(D211="V",K211,"")</f>
      </c>
      <c r="P211" s="62">
        <v>0.14079379999995065</v>
      </c>
      <c r="Q211" s="62"/>
      <c r="R211" s="67">
        <v>21</v>
      </c>
      <c r="S211" s="68"/>
    </row>
    <row r="212" spans="1:19" ht="12.75" outlineLevel="2">
      <c r="A212" s="13"/>
      <c r="B212" s="39"/>
      <c r="C212" s="39"/>
      <c r="D212" s="58" t="s">
        <v>64</v>
      </c>
      <c r="E212" s="59">
        <v>8</v>
      </c>
      <c r="F212" s="60" t="s">
        <v>271</v>
      </c>
      <c r="G212" s="61" t="s">
        <v>272</v>
      </c>
      <c r="H212" s="62">
        <v>188.49</v>
      </c>
      <c r="I212" s="63" t="s">
        <v>211</v>
      </c>
      <c r="J212" s="64"/>
      <c r="K212" s="65">
        <f>H212*J212</f>
        <v>0</v>
      </c>
      <c r="L212" s="66">
        <f>IF(D212="S",K212,"")</f>
        <v>0</v>
      </c>
      <c r="M212" s="64">
        <f>IF(OR(D212="P",D212="U"),K212,"")</f>
      </c>
      <c r="N212" s="64">
        <f>IF(D212="H",K212,"")</f>
      </c>
      <c r="O212" s="64">
        <f>IF(D212="V",K212,"")</f>
      </c>
      <c r="P212" s="62">
        <v>0.036</v>
      </c>
      <c r="Q212" s="62"/>
      <c r="R212" s="67">
        <v>21</v>
      </c>
      <c r="S212" s="68"/>
    </row>
    <row r="213" spans="1:19" s="11" customFormat="1" ht="10.5" customHeight="1" outlineLevel="3">
      <c r="A213" s="19"/>
      <c r="B213" s="76"/>
      <c r="C213" s="76"/>
      <c r="D213" s="76"/>
      <c r="E213" s="76"/>
      <c r="F213" s="76"/>
      <c r="G213" s="76" t="s">
        <v>273</v>
      </c>
      <c r="H213" s="77">
        <v>188.49</v>
      </c>
      <c r="I213" s="78"/>
      <c r="J213" s="76"/>
      <c r="K213" s="76"/>
      <c r="L213" s="79"/>
      <c r="M213" s="79"/>
      <c r="N213" s="79"/>
      <c r="O213" s="79"/>
      <c r="P213" s="79"/>
      <c r="Q213" s="79"/>
      <c r="R213" s="80"/>
      <c r="S213" s="76"/>
    </row>
    <row r="214" spans="1:19" ht="24.75" outlineLevel="2">
      <c r="A214" s="13"/>
      <c r="B214" s="39"/>
      <c r="C214" s="39"/>
      <c r="D214" s="58" t="s">
        <v>36</v>
      </c>
      <c r="E214" s="59">
        <v>9</v>
      </c>
      <c r="F214" s="60" t="s">
        <v>274</v>
      </c>
      <c r="G214" s="61" t="s">
        <v>275</v>
      </c>
      <c r="H214" s="62">
        <v>10</v>
      </c>
      <c r="I214" s="63" t="s">
        <v>107</v>
      </c>
      <c r="J214" s="64"/>
      <c r="K214" s="65">
        <f>H214*J214</f>
        <v>0</v>
      </c>
      <c r="L214" s="66">
        <f>IF(D214="S",K214,"")</f>
      </c>
      <c r="M214" s="64">
        <f>IF(OR(D214="P",D214="U"),K214,"")</f>
        <v>0</v>
      </c>
      <c r="N214" s="64">
        <f>IF(D214="H",K214,"")</f>
      </c>
      <c r="O214" s="64">
        <f>IF(D214="V",K214,"")</f>
      </c>
      <c r="P214" s="62">
        <v>0.00612056000000262</v>
      </c>
      <c r="Q214" s="62"/>
      <c r="R214" s="67">
        <v>21</v>
      </c>
      <c r="S214" s="68"/>
    </row>
    <row r="215" spans="1:19" ht="12.75" outlineLevel="2">
      <c r="A215" s="13"/>
      <c r="B215" s="39"/>
      <c r="C215" s="39"/>
      <c r="D215" s="58" t="s">
        <v>36</v>
      </c>
      <c r="E215" s="59">
        <v>10</v>
      </c>
      <c r="F215" s="60" t="s">
        <v>276</v>
      </c>
      <c r="G215" s="61" t="s">
        <v>277</v>
      </c>
      <c r="H215" s="62">
        <v>6</v>
      </c>
      <c r="I215" s="63" t="s">
        <v>211</v>
      </c>
      <c r="J215" s="64"/>
      <c r="K215" s="65">
        <f>H215*J215</f>
        <v>0</v>
      </c>
      <c r="L215" s="66">
        <f>IF(D215="S",K215,"")</f>
      </c>
      <c r="M215" s="64">
        <f>IF(OR(D215="P",D215="U"),K215,"")</f>
        <v>0</v>
      </c>
      <c r="N215" s="64">
        <f>IF(D215="H",K215,"")</f>
      </c>
      <c r="O215" s="64">
        <f>IF(D215="V",K215,"")</f>
      </c>
      <c r="P215" s="62">
        <v>0.10940500000003865</v>
      </c>
      <c r="Q215" s="62"/>
      <c r="R215" s="67">
        <v>21</v>
      </c>
      <c r="S215" s="68"/>
    </row>
    <row r="216" spans="1:19" ht="12.75" outlineLevel="2">
      <c r="A216" s="13"/>
      <c r="B216" s="39"/>
      <c r="C216" s="39"/>
      <c r="D216" s="58" t="s">
        <v>64</v>
      </c>
      <c r="E216" s="59">
        <v>11</v>
      </c>
      <c r="F216" s="60" t="s">
        <v>278</v>
      </c>
      <c r="G216" s="61" t="s">
        <v>279</v>
      </c>
      <c r="H216" s="62">
        <v>6</v>
      </c>
      <c r="I216" s="63" t="s">
        <v>280</v>
      </c>
      <c r="J216" s="64"/>
      <c r="K216" s="65">
        <f>H216*J216</f>
        <v>0</v>
      </c>
      <c r="L216" s="66">
        <f>IF(D216="S",K216,"")</f>
        <v>0</v>
      </c>
      <c r="M216" s="64">
        <f>IF(OR(D216="P",D216="U"),K216,"")</f>
      </c>
      <c r="N216" s="64">
        <f>IF(D216="H",K216,"")</f>
      </c>
      <c r="O216" s="64">
        <f>IF(D216="V",K216,"")</f>
      </c>
      <c r="P216" s="62"/>
      <c r="Q216" s="62"/>
      <c r="R216" s="67">
        <v>21</v>
      </c>
      <c r="S216" s="68"/>
    </row>
    <row r="217" spans="1:19" ht="24.75" outlineLevel="2">
      <c r="A217" s="13"/>
      <c r="B217" s="39"/>
      <c r="C217" s="39"/>
      <c r="D217" s="58" t="s">
        <v>36</v>
      </c>
      <c r="E217" s="59">
        <v>12</v>
      </c>
      <c r="F217" s="60" t="s">
        <v>281</v>
      </c>
      <c r="G217" s="61" t="s">
        <v>282</v>
      </c>
      <c r="H217" s="62">
        <v>12</v>
      </c>
      <c r="I217" s="63" t="s">
        <v>211</v>
      </c>
      <c r="J217" s="64"/>
      <c r="K217" s="65">
        <f>H217*J217</f>
        <v>0</v>
      </c>
      <c r="L217" s="66">
        <f>IF(D217="S",K217,"")</f>
      </c>
      <c r="M217" s="64">
        <f>IF(OR(D217="P",D217="U"),K217,"")</f>
        <v>0</v>
      </c>
      <c r="N217" s="64">
        <f>IF(D217="H",K217,"")</f>
      </c>
      <c r="O217" s="64">
        <f>IF(D217="V",K217,"")</f>
      </c>
      <c r="P217" s="62">
        <v>0.0007</v>
      </c>
      <c r="Q217" s="62"/>
      <c r="R217" s="67">
        <v>21</v>
      </c>
      <c r="S217" s="68"/>
    </row>
    <row r="218" spans="1:19" ht="12.75" outlineLevel="2">
      <c r="A218" s="13"/>
      <c r="B218" s="39"/>
      <c r="C218" s="39"/>
      <c r="D218" s="58" t="s">
        <v>64</v>
      </c>
      <c r="E218" s="59">
        <v>13</v>
      </c>
      <c r="F218" s="60" t="s">
        <v>283</v>
      </c>
      <c r="G218" s="61" t="s">
        <v>284</v>
      </c>
      <c r="H218" s="62">
        <v>12</v>
      </c>
      <c r="I218" s="63" t="s">
        <v>280</v>
      </c>
      <c r="J218" s="64"/>
      <c r="K218" s="65">
        <f>H218*J218</f>
        <v>0</v>
      </c>
      <c r="L218" s="66">
        <f>IF(D218="S",K218,"")</f>
        <v>0</v>
      </c>
      <c r="M218" s="64">
        <f>IF(OR(D218="P",D218="U"),K218,"")</f>
      </c>
      <c r="N218" s="64">
        <f>IF(D218="H",K218,"")</f>
      </c>
      <c r="O218" s="64">
        <f>IF(D218="V",K218,"")</f>
      </c>
      <c r="P218" s="62"/>
      <c r="Q218" s="62"/>
      <c r="R218" s="67">
        <v>21</v>
      </c>
      <c r="S218" s="68"/>
    </row>
    <row r="219" spans="1:19" s="75" customFormat="1" ht="11.25" outlineLevel="2">
      <c r="A219" s="69"/>
      <c r="B219" s="69"/>
      <c r="C219" s="69"/>
      <c r="D219" s="69"/>
      <c r="E219" s="69"/>
      <c r="F219" s="69"/>
      <c r="G219" s="70" t="s">
        <v>285</v>
      </c>
      <c r="H219" s="69"/>
      <c r="I219" s="71"/>
      <c r="J219" s="69"/>
      <c r="K219" s="69"/>
      <c r="L219" s="72"/>
      <c r="M219" s="72"/>
      <c r="N219" s="72"/>
      <c r="O219" s="72"/>
      <c r="P219" s="73"/>
      <c r="Q219" s="69"/>
      <c r="R219" s="74"/>
      <c r="S219" s="69"/>
    </row>
    <row r="220" spans="1:19" ht="12.75" outlineLevel="2">
      <c r="A220" s="13"/>
      <c r="B220" s="39"/>
      <c r="C220" s="39"/>
      <c r="D220" s="58" t="s">
        <v>36</v>
      </c>
      <c r="E220" s="59">
        <v>14</v>
      </c>
      <c r="F220" s="60" t="s">
        <v>286</v>
      </c>
      <c r="G220" s="61" t="s">
        <v>287</v>
      </c>
      <c r="H220" s="62">
        <v>77</v>
      </c>
      <c r="I220" s="63" t="s">
        <v>107</v>
      </c>
      <c r="J220" s="64"/>
      <c r="K220" s="65">
        <f>H220*J220</f>
        <v>0</v>
      </c>
      <c r="L220" s="66">
        <f>IF(D220="S",K220,"")</f>
      </c>
      <c r="M220" s="64">
        <f>IF(OR(D220="P",D220="U"),K220,"")</f>
        <v>0</v>
      </c>
      <c r="N220" s="64">
        <f>IF(D220="H",K220,"")</f>
      </c>
      <c r="O220" s="64">
        <f>IF(D220="V",K220,"")</f>
      </c>
      <c r="P220" s="62">
        <v>0.0004</v>
      </c>
      <c r="Q220" s="62"/>
      <c r="R220" s="67">
        <v>21</v>
      </c>
      <c r="S220" s="68"/>
    </row>
    <row r="221" spans="1:19" s="11" customFormat="1" ht="10.5" customHeight="1" outlineLevel="3">
      <c r="A221" s="19"/>
      <c r="B221" s="76"/>
      <c r="C221" s="76"/>
      <c r="D221" s="76"/>
      <c r="E221" s="76"/>
      <c r="F221" s="76"/>
      <c r="G221" s="76" t="s">
        <v>288</v>
      </c>
      <c r="H221" s="77">
        <v>77</v>
      </c>
      <c r="I221" s="78"/>
      <c r="J221" s="76"/>
      <c r="K221" s="76"/>
      <c r="L221" s="79"/>
      <c r="M221" s="79"/>
      <c r="N221" s="79"/>
      <c r="O221" s="79"/>
      <c r="P221" s="79"/>
      <c r="Q221" s="79"/>
      <c r="R221" s="80"/>
      <c r="S221" s="76"/>
    </row>
    <row r="222" spans="1:19" ht="24.75" outlineLevel="2">
      <c r="A222" s="13"/>
      <c r="B222" s="39"/>
      <c r="C222" s="39"/>
      <c r="D222" s="58" t="s">
        <v>36</v>
      </c>
      <c r="E222" s="59">
        <v>15</v>
      </c>
      <c r="F222" s="60" t="s">
        <v>289</v>
      </c>
      <c r="G222" s="61" t="s">
        <v>290</v>
      </c>
      <c r="H222" s="62">
        <v>74.75</v>
      </c>
      <c r="I222" s="63" t="s">
        <v>84</v>
      </c>
      <c r="J222" s="64"/>
      <c r="K222" s="65">
        <f>H222*J222</f>
        <v>0</v>
      </c>
      <c r="L222" s="66">
        <f>IF(D222="S",K222,"")</f>
      </c>
      <c r="M222" s="64">
        <f>IF(OR(D222="P",D222="U"),K222,"")</f>
        <v>0</v>
      </c>
      <c r="N222" s="64">
        <f>IF(D222="H",K222,"")</f>
      </c>
      <c r="O222" s="64">
        <f>IF(D222="V",K222,"")</f>
      </c>
      <c r="P222" s="62">
        <v>0.0016</v>
      </c>
      <c r="Q222" s="62"/>
      <c r="R222" s="67">
        <v>21</v>
      </c>
      <c r="S222" s="68"/>
    </row>
    <row r="223" spans="1:19" s="75" customFormat="1" ht="11.25" outlineLevel="2">
      <c r="A223" s="69"/>
      <c r="B223" s="69"/>
      <c r="C223" s="69"/>
      <c r="D223" s="69"/>
      <c r="E223" s="69"/>
      <c r="F223" s="69"/>
      <c r="G223" s="70" t="s">
        <v>291</v>
      </c>
      <c r="H223" s="69"/>
      <c r="I223" s="71"/>
      <c r="J223" s="69"/>
      <c r="K223" s="69"/>
      <c r="L223" s="72"/>
      <c r="M223" s="72"/>
      <c r="N223" s="72"/>
      <c r="O223" s="72"/>
      <c r="P223" s="73"/>
      <c r="Q223" s="69"/>
      <c r="R223" s="74"/>
      <c r="S223" s="69"/>
    </row>
    <row r="224" spans="1:19" s="11" customFormat="1" ht="10.5" customHeight="1" outlineLevel="3">
      <c r="A224" s="19"/>
      <c r="B224" s="76"/>
      <c r="C224" s="76"/>
      <c r="D224" s="76"/>
      <c r="E224" s="76"/>
      <c r="F224" s="76"/>
      <c r="G224" s="76" t="s">
        <v>292</v>
      </c>
      <c r="H224" s="77">
        <v>74.75</v>
      </c>
      <c r="I224" s="78"/>
      <c r="J224" s="76"/>
      <c r="K224" s="76"/>
      <c r="L224" s="79"/>
      <c r="M224" s="79"/>
      <c r="N224" s="79"/>
      <c r="O224" s="79"/>
      <c r="P224" s="79"/>
      <c r="Q224" s="79"/>
      <c r="R224" s="80"/>
      <c r="S224" s="76"/>
    </row>
    <row r="225" spans="1:19" ht="12.75" outlineLevel="2">
      <c r="A225" s="13"/>
      <c r="B225" s="39"/>
      <c r="C225" s="39"/>
      <c r="D225" s="58" t="s">
        <v>36</v>
      </c>
      <c r="E225" s="59">
        <v>16</v>
      </c>
      <c r="F225" s="60" t="s">
        <v>293</v>
      </c>
      <c r="G225" s="61" t="s">
        <v>294</v>
      </c>
      <c r="H225" s="62">
        <v>1</v>
      </c>
      <c r="I225" s="63" t="s">
        <v>295</v>
      </c>
      <c r="J225" s="64"/>
      <c r="K225" s="65">
        <f>H225*J225</f>
        <v>0</v>
      </c>
      <c r="L225" s="66">
        <f>IF(D225="S",K225,"")</f>
      </c>
      <c r="M225" s="64">
        <f>IF(OR(D225="P",D225="U"),K225,"")</f>
        <v>0</v>
      </c>
      <c r="N225" s="64">
        <f>IF(D225="H",K225,"")</f>
      </c>
      <c r="O225" s="64">
        <f>IF(D225="V",K225,"")</f>
      </c>
      <c r="P225" s="62">
        <v>0.00085</v>
      </c>
      <c r="Q225" s="62"/>
      <c r="R225" s="67">
        <v>21</v>
      </c>
      <c r="S225" s="68"/>
    </row>
    <row r="226" spans="1:19" ht="12.75" outlineLevel="1">
      <c r="A226" s="13"/>
      <c r="B226" s="40"/>
      <c r="C226" s="41" t="s">
        <v>296</v>
      </c>
      <c r="D226" s="42" t="s">
        <v>32</v>
      </c>
      <c r="E226" s="43"/>
      <c r="F226" s="43" t="s">
        <v>33</v>
      </c>
      <c r="G226" s="44" t="s">
        <v>297</v>
      </c>
      <c r="H226" s="43"/>
      <c r="I226" s="42"/>
      <c r="J226" s="43"/>
      <c r="K226" s="45">
        <f>SUBTOTAL(9,K227:K241)</f>
        <v>0</v>
      </c>
      <c r="L226" s="46">
        <f>SUBTOTAL(9,L227:L241)</f>
        <v>0</v>
      </c>
      <c r="M226" s="46">
        <f>SUBTOTAL(9,M227:M241)</f>
        <v>0</v>
      </c>
      <c r="N226" s="46">
        <f>SUBTOTAL(9,N227:N241)</f>
        <v>0</v>
      </c>
      <c r="O226" s="46">
        <f>SUBTOTAL(9,O227:O241)</f>
        <v>0</v>
      </c>
      <c r="P226" s="47">
        <f>SUMPRODUCT(P227:P241,H227:H241)</f>
        <v>23.486408369997207</v>
      </c>
      <c r="Q226" s="47">
        <f>SUMPRODUCT(Q227:Q241,H227:H241)</f>
        <v>0</v>
      </c>
      <c r="R226" s="48">
        <f>SUMPRODUCT(R227:R241,K227:K241)/100</f>
        <v>0</v>
      </c>
      <c r="S226" s="39"/>
    </row>
    <row r="227" spans="1:19" ht="12.75" outlineLevel="2">
      <c r="A227" s="13"/>
      <c r="B227" s="40"/>
      <c r="C227" s="49"/>
      <c r="D227" s="50"/>
      <c r="E227" s="51" t="s">
        <v>35</v>
      </c>
      <c r="F227" s="52"/>
      <c r="G227" s="53"/>
      <c r="H227" s="52"/>
      <c r="I227" s="50"/>
      <c r="J227" s="52"/>
      <c r="K227" s="54"/>
      <c r="L227" s="55"/>
      <c r="M227" s="55"/>
      <c r="N227" s="55"/>
      <c r="O227" s="55"/>
      <c r="P227" s="56"/>
      <c r="Q227" s="56"/>
      <c r="R227" s="57"/>
      <c r="S227" s="39"/>
    </row>
    <row r="228" spans="1:19" ht="24.75" outlineLevel="2">
      <c r="A228" s="13"/>
      <c r="B228" s="39"/>
      <c r="C228" s="39"/>
      <c r="D228" s="58" t="s">
        <v>36</v>
      </c>
      <c r="E228" s="59">
        <v>1</v>
      </c>
      <c r="F228" s="60" t="s">
        <v>298</v>
      </c>
      <c r="G228" s="61" t="s">
        <v>299</v>
      </c>
      <c r="H228" s="62">
        <v>5.1</v>
      </c>
      <c r="I228" s="63" t="s">
        <v>107</v>
      </c>
      <c r="J228" s="64"/>
      <c r="K228" s="65">
        <f>H228*J228</f>
        <v>0</v>
      </c>
      <c r="L228" s="66">
        <f>IF(D228="S",K228,"")</f>
      </c>
      <c r="M228" s="64">
        <f>IF(OR(D228="P",D228="U"),K228,"")</f>
        <v>0</v>
      </c>
      <c r="N228" s="64">
        <f>IF(D228="H",K228,"")</f>
      </c>
      <c r="O228" s="64">
        <f>IF(D228="V",K228,"")</f>
      </c>
      <c r="P228" s="62">
        <v>0.29220870000010424</v>
      </c>
      <c r="Q228" s="62"/>
      <c r="R228" s="67">
        <v>21</v>
      </c>
      <c r="S228" s="68"/>
    </row>
    <row r="229" spans="1:19" s="75" customFormat="1" ht="11.25" outlineLevel="2">
      <c r="A229" s="69"/>
      <c r="B229" s="69"/>
      <c r="C229" s="69"/>
      <c r="D229" s="69"/>
      <c r="E229" s="69"/>
      <c r="F229" s="69"/>
      <c r="G229" s="70" t="s">
        <v>300</v>
      </c>
      <c r="H229" s="69"/>
      <c r="I229" s="71"/>
      <c r="J229" s="69"/>
      <c r="K229" s="69"/>
      <c r="L229" s="72"/>
      <c r="M229" s="72"/>
      <c r="N229" s="72"/>
      <c r="O229" s="72"/>
      <c r="P229" s="73"/>
      <c r="Q229" s="69"/>
      <c r="R229" s="74"/>
      <c r="S229" s="69"/>
    </row>
    <row r="230" spans="1:19" ht="12.75" outlineLevel="2">
      <c r="A230" s="13"/>
      <c r="B230" s="39"/>
      <c r="C230" s="39"/>
      <c r="D230" s="58" t="s">
        <v>64</v>
      </c>
      <c r="E230" s="59">
        <v>2</v>
      </c>
      <c r="F230" s="60" t="s">
        <v>301</v>
      </c>
      <c r="G230" s="61" t="s">
        <v>302</v>
      </c>
      <c r="H230" s="62">
        <v>5</v>
      </c>
      <c r="I230" s="63" t="s">
        <v>211</v>
      </c>
      <c r="J230" s="64"/>
      <c r="K230" s="65">
        <f>H230*J230</f>
        <v>0</v>
      </c>
      <c r="L230" s="66">
        <f>IF(D230="S",K230,"")</f>
        <v>0</v>
      </c>
      <c r="M230" s="64">
        <f>IF(OR(D230="P",D230="U"),K230,"")</f>
      </c>
      <c r="N230" s="64">
        <f>IF(D230="H",K230,"")</f>
      </c>
      <c r="O230" s="64">
        <f>IF(D230="V",K230,"")</f>
      </c>
      <c r="P230" s="62">
        <v>0.0156</v>
      </c>
      <c r="Q230" s="62"/>
      <c r="R230" s="67">
        <v>21</v>
      </c>
      <c r="S230" s="68"/>
    </row>
    <row r="231" spans="1:19" ht="12.75" outlineLevel="2">
      <c r="A231" s="13"/>
      <c r="B231" s="39"/>
      <c r="C231" s="39"/>
      <c r="D231" s="58" t="s">
        <v>64</v>
      </c>
      <c r="E231" s="59">
        <v>3</v>
      </c>
      <c r="F231" s="60" t="s">
        <v>303</v>
      </c>
      <c r="G231" s="61" t="s">
        <v>304</v>
      </c>
      <c r="H231" s="62">
        <v>1</v>
      </c>
      <c r="I231" s="63" t="s">
        <v>211</v>
      </c>
      <c r="J231" s="64"/>
      <c r="K231" s="65">
        <f>H231*J231</f>
        <v>0</v>
      </c>
      <c r="L231" s="66">
        <f>IF(D231="S",K231,"")</f>
        <v>0</v>
      </c>
      <c r="M231" s="64">
        <f>IF(OR(D231="P",D231="U"),K231,"")</f>
      </c>
      <c r="N231" s="64">
        <f>IF(D231="H",K231,"")</f>
      </c>
      <c r="O231" s="64">
        <f>IF(D231="V",K231,"")</f>
      </c>
      <c r="P231" s="62">
        <v>0.00135</v>
      </c>
      <c r="Q231" s="62"/>
      <c r="R231" s="67">
        <v>21</v>
      </c>
      <c r="S231" s="68"/>
    </row>
    <row r="232" spans="1:19" ht="12.75" outlineLevel="2">
      <c r="A232" s="13"/>
      <c r="B232" s="39"/>
      <c r="C232" s="39"/>
      <c r="D232" s="58" t="s">
        <v>64</v>
      </c>
      <c r="E232" s="59">
        <v>4</v>
      </c>
      <c r="F232" s="60" t="s">
        <v>305</v>
      </c>
      <c r="G232" s="61" t="s">
        <v>306</v>
      </c>
      <c r="H232" s="62">
        <v>1</v>
      </c>
      <c r="I232" s="63" t="s">
        <v>211</v>
      </c>
      <c r="J232" s="64"/>
      <c r="K232" s="65">
        <f>H232*J232</f>
        <v>0</v>
      </c>
      <c r="L232" s="66">
        <f>IF(D232="S",K232,"")</f>
        <v>0</v>
      </c>
      <c r="M232" s="64">
        <f>IF(OR(D232="P",D232="U"),K232,"")</f>
      </c>
      <c r="N232" s="64">
        <f>IF(D232="H",K232,"")</f>
      </c>
      <c r="O232" s="64">
        <f>IF(D232="V",K232,"")</f>
      </c>
      <c r="P232" s="62">
        <v>0.0009</v>
      </c>
      <c r="Q232" s="62"/>
      <c r="R232" s="67">
        <v>21</v>
      </c>
      <c r="S232" s="68"/>
    </row>
    <row r="233" spans="1:19" ht="12.75" outlineLevel="2">
      <c r="A233" s="13"/>
      <c r="B233" s="39"/>
      <c r="C233" s="39"/>
      <c r="D233" s="58" t="s">
        <v>64</v>
      </c>
      <c r="E233" s="59">
        <v>5</v>
      </c>
      <c r="F233" s="60" t="s">
        <v>307</v>
      </c>
      <c r="G233" s="61" t="s">
        <v>308</v>
      </c>
      <c r="H233" s="62">
        <v>5</v>
      </c>
      <c r="I233" s="63" t="s">
        <v>211</v>
      </c>
      <c r="J233" s="64"/>
      <c r="K233" s="65">
        <f>H233*J233</f>
        <v>0</v>
      </c>
      <c r="L233" s="66">
        <f>IF(D233="S",K233,"")</f>
        <v>0</v>
      </c>
      <c r="M233" s="64">
        <f>IF(OR(D233="P",D233="U"),K233,"")</f>
      </c>
      <c r="N233" s="64">
        <f>IF(D233="H",K233,"")</f>
      </c>
      <c r="O233" s="64">
        <f>IF(D233="V",K233,"")</f>
      </c>
      <c r="P233" s="62">
        <v>0.0029</v>
      </c>
      <c r="Q233" s="62"/>
      <c r="R233" s="67">
        <v>21</v>
      </c>
      <c r="S233" s="68"/>
    </row>
    <row r="234" spans="1:19" ht="12.75" outlineLevel="2">
      <c r="A234" s="13"/>
      <c r="B234" s="39"/>
      <c r="C234" s="39"/>
      <c r="D234" s="58" t="s">
        <v>36</v>
      </c>
      <c r="E234" s="59">
        <v>6</v>
      </c>
      <c r="F234" s="60" t="s">
        <v>309</v>
      </c>
      <c r="G234" s="61" t="s">
        <v>310</v>
      </c>
      <c r="H234" s="62">
        <v>1</v>
      </c>
      <c r="I234" s="63" t="s">
        <v>211</v>
      </c>
      <c r="J234" s="64"/>
      <c r="K234" s="65">
        <f>H234*J234</f>
        <v>0</v>
      </c>
      <c r="L234" s="66">
        <f>IF(D234="S",K234,"")</f>
      </c>
      <c r="M234" s="64">
        <f>IF(OR(D234="P",D234="U"),K234,"")</f>
        <v>0</v>
      </c>
      <c r="N234" s="64">
        <f>IF(D234="H",K234,"")</f>
      </c>
      <c r="O234" s="64">
        <f>IF(D234="V",K234,"")</f>
      </c>
      <c r="P234" s="62">
        <v>0.29221</v>
      </c>
      <c r="Q234" s="62"/>
      <c r="R234" s="67">
        <v>21</v>
      </c>
      <c r="S234" s="68"/>
    </row>
    <row r="235" spans="1:19" s="75" customFormat="1" ht="21.75" outlineLevel="2">
      <c r="A235" s="69"/>
      <c r="B235" s="69"/>
      <c r="C235" s="69"/>
      <c r="D235" s="69"/>
      <c r="E235" s="69"/>
      <c r="F235" s="69"/>
      <c r="G235" s="70" t="s">
        <v>311</v>
      </c>
      <c r="H235" s="69"/>
      <c r="I235" s="71"/>
      <c r="J235" s="69"/>
      <c r="K235" s="69"/>
      <c r="L235" s="72"/>
      <c r="M235" s="72"/>
      <c r="N235" s="72"/>
      <c r="O235" s="72"/>
      <c r="P235" s="73"/>
      <c r="Q235" s="69"/>
      <c r="R235" s="74"/>
      <c r="S235" s="69"/>
    </row>
    <row r="236" spans="1:19" ht="12.75" outlineLevel="2">
      <c r="A236" s="13"/>
      <c r="B236" s="39"/>
      <c r="C236" s="39"/>
      <c r="D236" s="58" t="s">
        <v>64</v>
      </c>
      <c r="E236" s="59">
        <v>7</v>
      </c>
      <c r="F236" s="60" t="s">
        <v>312</v>
      </c>
      <c r="G236" s="61" t="s">
        <v>313</v>
      </c>
      <c r="H236" s="62">
        <v>1</v>
      </c>
      <c r="I236" s="63" t="s">
        <v>211</v>
      </c>
      <c r="J236" s="64"/>
      <c r="K236" s="65">
        <f>H236*J236</f>
        <v>0</v>
      </c>
      <c r="L236" s="66">
        <f>IF(D236="S",K236,"")</f>
        <v>0</v>
      </c>
      <c r="M236" s="64">
        <f>IF(OR(D236="P",D236="U"),K236,"")</f>
      </c>
      <c r="N236" s="64">
        <f>IF(D236="H",K236,"")</f>
      </c>
      <c r="O236" s="64">
        <f>IF(D236="V",K236,"")</f>
      </c>
      <c r="P236" s="62">
        <v>0.015</v>
      </c>
      <c r="Q236" s="62"/>
      <c r="R236" s="67">
        <v>21</v>
      </c>
      <c r="S236" s="68"/>
    </row>
    <row r="237" spans="1:19" ht="12.75" outlineLevel="2">
      <c r="A237" s="13"/>
      <c r="B237" s="39"/>
      <c r="C237" s="39"/>
      <c r="D237" s="58" t="s">
        <v>64</v>
      </c>
      <c r="E237" s="59">
        <v>8</v>
      </c>
      <c r="F237" s="60" t="s">
        <v>189</v>
      </c>
      <c r="G237" s="61" t="s">
        <v>314</v>
      </c>
      <c r="H237" s="62">
        <v>1</v>
      </c>
      <c r="I237" s="63" t="s">
        <v>211</v>
      </c>
      <c r="J237" s="64"/>
      <c r="K237" s="65">
        <f>H237*J237</f>
        <v>0</v>
      </c>
      <c r="L237" s="66">
        <f>IF(D237="S",K237,"")</f>
        <v>0</v>
      </c>
      <c r="M237" s="64">
        <f>IF(OR(D237="P",D237="U"),K237,"")</f>
      </c>
      <c r="N237" s="64">
        <f>IF(D237="H",K237,"")</f>
      </c>
      <c r="O237" s="64">
        <f>IF(D237="V",K237,"")</f>
      </c>
      <c r="P237" s="62">
        <v>0.015</v>
      </c>
      <c r="Q237" s="62"/>
      <c r="R237" s="67">
        <v>21</v>
      </c>
      <c r="S237" s="68"/>
    </row>
    <row r="238" spans="1:19" ht="24.75" outlineLevel="2">
      <c r="A238" s="13"/>
      <c r="B238" s="39"/>
      <c r="C238" s="39"/>
      <c r="D238" s="58" t="s">
        <v>36</v>
      </c>
      <c r="E238" s="59">
        <v>9</v>
      </c>
      <c r="F238" s="60" t="s">
        <v>315</v>
      </c>
      <c r="G238" s="61" t="s">
        <v>316</v>
      </c>
      <c r="H238" s="62">
        <v>98</v>
      </c>
      <c r="I238" s="63" t="s">
        <v>107</v>
      </c>
      <c r="J238" s="64"/>
      <c r="K238" s="65">
        <f>H238*J238</f>
        <v>0</v>
      </c>
      <c r="L238" s="66">
        <f>IF(D238="S",K238,"")</f>
      </c>
      <c r="M238" s="64">
        <f>IF(OR(D238="P",D238="U"),K238,"")</f>
        <v>0</v>
      </c>
      <c r="N238" s="64">
        <f>IF(D238="H",K238,"")</f>
      </c>
      <c r="O238" s="64">
        <f>IF(D238="V",K238,"")</f>
      </c>
      <c r="P238" s="62">
        <v>0.13100799999996612</v>
      </c>
      <c r="Q238" s="62"/>
      <c r="R238" s="67">
        <v>21</v>
      </c>
      <c r="S238" s="68"/>
    </row>
    <row r="239" spans="1:19" ht="12.75" outlineLevel="2">
      <c r="A239" s="13"/>
      <c r="B239" s="39"/>
      <c r="C239" s="39"/>
      <c r="D239" s="58" t="s">
        <v>64</v>
      </c>
      <c r="E239" s="59">
        <v>10</v>
      </c>
      <c r="F239" s="60" t="s">
        <v>317</v>
      </c>
      <c r="G239" s="61" t="s">
        <v>318</v>
      </c>
      <c r="H239" s="62">
        <v>349.99999999999994</v>
      </c>
      <c r="I239" s="63" t="s">
        <v>211</v>
      </c>
      <c r="J239" s="64"/>
      <c r="K239" s="65">
        <f>H239*J239</f>
        <v>0</v>
      </c>
      <c r="L239" s="66">
        <f>IF(D239="S",K239,"")</f>
        <v>0</v>
      </c>
      <c r="M239" s="64">
        <f>IF(OR(D239="P",D239="U"),K239,"")</f>
      </c>
      <c r="N239" s="64">
        <f>IF(D239="H",K239,"")</f>
      </c>
      <c r="O239" s="64">
        <f>IF(D239="V",K239,"")</f>
      </c>
      <c r="P239" s="62">
        <v>0.01</v>
      </c>
      <c r="Q239" s="62"/>
      <c r="R239" s="67">
        <v>21</v>
      </c>
      <c r="S239" s="68"/>
    </row>
    <row r="240" spans="1:19" s="11" customFormat="1" ht="10.5" customHeight="1" outlineLevel="3">
      <c r="A240" s="19"/>
      <c r="B240" s="76"/>
      <c r="C240" s="76"/>
      <c r="D240" s="76"/>
      <c r="E240" s="76"/>
      <c r="F240" s="76"/>
      <c r="G240" s="76" t="s">
        <v>319</v>
      </c>
      <c r="H240" s="77">
        <v>350</v>
      </c>
      <c r="I240" s="78"/>
      <c r="J240" s="76"/>
      <c r="K240" s="76"/>
      <c r="L240" s="79"/>
      <c r="M240" s="79"/>
      <c r="N240" s="79"/>
      <c r="O240" s="79"/>
      <c r="P240" s="79"/>
      <c r="Q240" s="79"/>
      <c r="R240" s="80"/>
      <c r="S240" s="76"/>
    </row>
    <row r="241" spans="1:19" ht="12.75" outlineLevel="2">
      <c r="A241" s="13"/>
      <c r="B241" s="39"/>
      <c r="C241" s="39"/>
      <c r="D241" s="58" t="s">
        <v>36</v>
      </c>
      <c r="E241" s="59">
        <v>11</v>
      </c>
      <c r="F241" s="60" t="s">
        <v>320</v>
      </c>
      <c r="G241" s="61" t="s">
        <v>321</v>
      </c>
      <c r="H241" s="62">
        <v>40</v>
      </c>
      <c r="I241" s="63" t="s">
        <v>107</v>
      </c>
      <c r="J241" s="64"/>
      <c r="K241" s="65">
        <f>H241*J241</f>
        <v>0</v>
      </c>
      <c r="L241" s="66">
        <f>IF(D241="S",K241,"")</f>
      </c>
      <c r="M241" s="64">
        <f>IF(OR(D241="P",D241="U"),K241,"")</f>
        <v>0</v>
      </c>
      <c r="N241" s="64">
        <f>IF(D241="H",K241,"")</f>
      </c>
      <c r="O241" s="64">
        <f>IF(D241="V",K241,"")</f>
      </c>
      <c r="P241" s="62">
        <v>0.13101</v>
      </c>
      <c r="Q241" s="62"/>
      <c r="R241" s="67">
        <v>21</v>
      </c>
      <c r="S241" s="68"/>
    </row>
    <row r="242" spans="1:19" ht="12.75" outlineLevel="1">
      <c r="A242" s="13"/>
      <c r="B242" s="40"/>
      <c r="C242" s="41" t="s">
        <v>322</v>
      </c>
      <c r="D242" s="42" t="s">
        <v>32</v>
      </c>
      <c r="E242" s="43"/>
      <c r="F242" s="43" t="s">
        <v>33</v>
      </c>
      <c r="G242" s="44" t="s">
        <v>323</v>
      </c>
      <c r="H242" s="43"/>
      <c r="I242" s="42"/>
      <c r="J242" s="43"/>
      <c r="K242" s="45">
        <f>SUBTOTAL(9,K243:K244)</f>
        <v>0</v>
      </c>
      <c r="L242" s="46">
        <f>SUBTOTAL(9,L243:L244)</f>
        <v>0</v>
      </c>
      <c r="M242" s="46">
        <f>SUBTOTAL(9,M243:M244)</f>
        <v>0</v>
      </c>
      <c r="N242" s="46">
        <f>SUBTOTAL(9,N243:N244)</f>
        <v>0</v>
      </c>
      <c r="O242" s="46">
        <f>SUBTOTAL(9,O243:O244)</f>
        <v>0</v>
      </c>
      <c r="P242" s="47">
        <f>SUMPRODUCT(P243:P244,H243:H244)</f>
        <v>0</v>
      </c>
      <c r="Q242" s="47">
        <f>SUMPRODUCT(Q243:Q244,H243:H244)</f>
        <v>0</v>
      </c>
      <c r="R242" s="48">
        <f>SUMPRODUCT(R243:R244,K243:K244)/100</f>
        <v>0</v>
      </c>
      <c r="S242" s="39"/>
    </row>
    <row r="243" spans="1:19" ht="12.75" outlineLevel="2">
      <c r="A243" s="13"/>
      <c r="B243" s="40"/>
      <c r="C243" s="49"/>
      <c r="D243" s="50"/>
      <c r="E243" s="51" t="s">
        <v>35</v>
      </c>
      <c r="F243" s="52"/>
      <c r="G243" s="53"/>
      <c r="H243" s="52"/>
      <c r="I243" s="50"/>
      <c r="J243" s="52"/>
      <c r="K243" s="54"/>
      <c r="L243" s="55"/>
      <c r="M243" s="55"/>
      <c r="N243" s="55"/>
      <c r="O243" s="55"/>
      <c r="P243" s="56"/>
      <c r="Q243" s="56"/>
      <c r="R243" s="57"/>
      <c r="S243" s="39"/>
    </row>
    <row r="244" spans="1:19" ht="12.75" outlineLevel="2">
      <c r="A244" s="13"/>
      <c r="B244" s="39"/>
      <c r="C244" s="39"/>
      <c r="D244" s="58" t="s">
        <v>324</v>
      </c>
      <c r="E244" s="59">
        <v>1</v>
      </c>
      <c r="F244" s="60" t="s">
        <v>325</v>
      </c>
      <c r="G244" s="61" t="s">
        <v>326</v>
      </c>
      <c r="H244" s="62">
        <v>969.4540407471791</v>
      </c>
      <c r="I244" s="63" t="s">
        <v>59</v>
      </c>
      <c r="J244" s="64"/>
      <c r="K244" s="65">
        <f>H244*J244</f>
        <v>0</v>
      </c>
      <c r="L244" s="66">
        <f>IF(D244="S",K244,"")</f>
      </c>
      <c r="M244" s="64">
        <f>IF(OR(D244="P",D244="U"),K244,"")</f>
        <v>0</v>
      </c>
      <c r="N244" s="64">
        <f>IF(D244="H",K244,"")</f>
      </c>
      <c r="O244" s="64">
        <f>IF(D244="V",K244,"")</f>
      </c>
      <c r="P244" s="62"/>
      <c r="Q244" s="62"/>
      <c r="R244" s="67">
        <v>21</v>
      </c>
      <c r="S244" s="68"/>
    </row>
    <row r="245" spans="1:19" ht="12.75" outlineLevel="1">
      <c r="A245" s="13"/>
      <c r="B245" s="40"/>
      <c r="C245" s="41" t="s">
        <v>327</v>
      </c>
      <c r="D245" s="42" t="s">
        <v>32</v>
      </c>
      <c r="E245" s="43"/>
      <c r="F245" s="43" t="s">
        <v>328</v>
      </c>
      <c r="G245" s="44" t="s">
        <v>329</v>
      </c>
      <c r="H245" s="43"/>
      <c r="I245" s="42"/>
      <c r="J245" s="43"/>
      <c r="K245" s="45">
        <f>SUBTOTAL(9,K246:K250)</f>
        <v>0</v>
      </c>
      <c r="L245" s="46">
        <f>SUBTOTAL(9,L246:L250)</f>
        <v>0</v>
      </c>
      <c r="M245" s="46">
        <f>SUBTOTAL(9,M246:M250)</f>
        <v>0</v>
      </c>
      <c r="N245" s="46">
        <f>SUBTOTAL(9,N246:N250)</f>
        <v>0</v>
      </c>
      <c r="O245" s="46">
        <f>SUBTOTAL(9,O246:O250)</f>
        <v>0</v>
      </c>
      <c r="P245" s="47">
        <f>SUMPRODUCT(P246:P250,H246:H250)</f>
        <v>2.2563422040004872</v>
      </c>
      <c r="Q245" s="47">
        <f>SUMPRODUCT(Q246:Q250,H246:H250)</f>
        <v>0</v>
      </c>
      <c r="R245" s="48">
        <f>SUMPRODUCT(R246:R250,K246:K250)/100</f>
        <v>0</v>
      </c>
      <c r="S245" s="39"/>
    </row>
    <row r="246" spans="1:19" ht="12.75" outlineLevel="2">
      <c r="A246" s="13"/>
      <c r="B246" s="40"/>
      <c r="C246" s="49"/>
      <c r="D246" s="50"/>
      <c r="E246" s="51" t="s">
        <v>35</v>
      </c>
      <c r="F246" s="52"/>
      <c r="G246" s="53"/>
      <c r="H246" s="52"/>
      <c r="I246" s="50"/>
      <c r="J246" s="52"/>
      <c r="K246" s="54"/>
      <c r="L246" s="55"/>
      <c r="M246" s="55"/>
      <c r="N246" s="55"/>
      <c r="O246" s="55"/>
      <c r="P246" s="56"/>
      <c r="Q246" s="56"/>
      <c r="R246" s="57"/>
      <c r="S246" s="39"/>
    </row>
    <row r="247" spans="1:19" ht="12.75" outlineLevel="2">
      <c r="A247" s="13"/>
      <c r="B247" s="39"/>
      <c r="C247" s="39"/>
      <c r="D247" s="58" t="s">
        <v>36</v>
      </c>
      <c r="E247" s="59">
        <v>1</v>
      </c>
      <c r="F247" s="60" t="s">
        <v>330</v>
      </c>
      <c r="G247" s="61" t="s">
        <v>331</v>
      </c>
      <c r="H247" s="62">
        <v>26.9</v>
      </c>
      <c r="I247" s="63" t="s">
        <v>107</v>
      </c>
      <c r="J247" s="64"/>
      <c r="K247" s="65">
        <f>H247*J247</f>
        <v>0</v>
      </c>
      <c r="L247" s="66">
        <f>IF(D247="S",K247,"")</f>
      </c>
      <c r="M247" s="64">
        <f>IF(OR(D247="P",D247="U"),K247,"")</f>
        <v>0</v>
      </c>
      <c r="N247" s="64">
        <f>IF(D247="H",K247,"")</f>
      </c>
      <c r="O247" s="64">
        <f>IF(D247="V",K247,"")</f>
      </c>
      <c r="P247" s="62"/>
      <c r="Q247" s="62"/>
      <c r="R247" s="67">
        <v>21</v>
      </c>
      <c r="S247" s="68"/>
    </row>
    <row r="248" spans="1:19" s="75" customFormat="1" ht="42.75" outlineLevel="2">
      <c r="A248" s="69"/>
      <c r="B248" s="69"/>
      <c r="C248" s="69"/>
      <c r="D248" s="69"/>
      <c r="E248" s="69"/>
      <c r="F248" s="69"/>
      <c r="G248" s="70" t="s">
        <v>332</v>
      </c>
      <c r="H248" s="69"/>
      <c r="I248" s="71"/>
      <c r="J248" s="69"/>
      <c r="K248" s="69"/>
      <c r="L248" s="72"/>
      <c r="M248" s="72"/>
      <c r="N248" s="72"/>
      <c r="O248" s="72"/>
      <c r="P248" s="73"/>
      <c r="Q248" s="69"/>
      <c r="R248" s="74"/>
      <c r="S248" s="69"/>
    </row>
    <row r="249" spans="1:19" ht="12.75" outlineLevel="2">
      <c r="A249" s="13"/>
      <c r="B249" s="39"/>
      <c r="C249" s="39"/>
      <c r="D249" s="58" t="s">
        <v>36</v>
      </c>
      <c r="E249" s="59">
        <v>2</v>
      </c>
      <c r="F249" s="60" t="s">
        <v>333</v>
      </c>
      <c r="G249" s="61" t="s">
        <v>334</v>
      </c>
      <c r="H249" s="62">
        <v>1</v>
      </c>
      <c r="I249" s="63" t="s">
        <v>39</v>
      </c>
      <c r="J249" s="64"/>
      <c r="K249" s="65">
        <f>H249*J249</f>
        <v>0</v>
      </c>
      <c r="L249" s="66">
        <f>IF(D249="S",K249,"")</f>
      </c>
      <c r="M249" s="64">
        <f>IF(OR(D249="P",D249="U"),K249,"")</f>
        <v>0</v>
      </c>
      <c r="N249" s="64">
        <f>IF(D249="H",K249,"")</f>
      </c>
      <c r="O249" s="64">
        <f>IF(D249="V",K249,"")</f>
      </c>
      <c r="P249" s="62">
        <v>2.2563422040004872</v>
      </c>
      <c r="Q249" s="62"/>
      <c r="R249" s="67">
        <v>21</v>
      </c>
      <c r="S249" s="68"/>
    </row>
    <row r="250" spans="1:19" s="75" customFormat="1" ht="11.25" outlineLevel="2">
      <c r="A250" s="69"/>
      <c r="B250" s="69"/>
      <c r="C250" s="69"/>
      <c r="D250" s="69"/>
      <c r="E250" s="69"/>
      <c r="F250" s="69"/>
      <c r="G250" s="70" t="s">
        <v>335</v>
      </c>
      <c r="H250" s="69"/>
      <c r="I250" s="71"/>
      <c r="J250" s="69"/>
      <c r="K250" s="69"/>
      <c r="L250" s="72"/>
      <c r="M250" s="72"/>
      <c r="N250" s="72"/>
      <c r="O250" s="72"/>
      <c r="P250" s="73"/>
      <c r="Q250" s="69"/>
      <c r="R250" s="74"/>
      <c r="S250" s="69"/>
    </row>
  </sheetData>
  <sheetProtection selectLockedCells="1" selectUnlockedCells="1"/>
  <mergeCells count="4">
    <mergeCell ref="G2:K2"/>
    <mergeCell ref="E3:F3"/>
    <mergeCell ref="G3:I3"/>
    <mergeCell ref="G4:I4"/>
  </mergeCells>
  <printOptions/>
  <pageMargins left="0.7875" right="0.7875" top="0.7875" bottom="0.7875" header="0.5118055555555555" footer="0.09861111111111111"/>
  <pageSetup firstPageNumber="1" useFirstPageNumber="1" horizontalDpi="300" verticalDpi="300" orientation="landscape" paperSize="9" scale="60"/>
  <headerFooter alignWithMargins="0">
    <oddFooter>&amp;LST Systém 2005 - www.softtrio.cz&amp;C&amp;"Times New Roman,obyčejné"&amp;12Stránka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G12" sqref="G12"/>
    </sheetView>
  </sheetViews>
  <sheetFormatPr defaultColWidth="12.574218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13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" customHeight="1">
      <c r="A2" s="83"/>
      <c r="B2" s="82" t="s">
        <v>336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4"/>
    </row>
    <row r="3" spans="1:15" ht="27" customHeight="1">
      <c r="A3" s="83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4"/>
    </row>
    <row r="4" spans="1:15" ht="24" customHeight="1">
      <c r="A4" s="83"/>
      <c r="B4" s="85" t="s">
        <v>337</v>
      </c>
      <c r="C4" s="86" t="s">
        <v>338</v>
      </c>
      <c r="D4" s="86"/>
      <c r="E4" s="86"/>
      <c r="F4" s="86"/>
      <c r="G4" s="86"/>
      <c r="H4" s="86"/>
      <c r="I4" s="87" t="s">
        <v>339</v>
      </c>
      <c r="J4" s="86" t="s">
        <v>31</v>
      </c>
      <c r="K4" s="86"/>
      <c r="L4" s="86"/>
      <c r="M4" s="86"/>
      <c r="N4" s="86"/>
      <c r="O4" s="88"/>
    </row>
    <row r="5" spans="1:15" ht="15" customHeight="1">
      <c r="A5" s="83"/>
      <c r="B5" s="89"/>
      <c r="C5" s="89"/>
      <c r="D5" s="89"/>
      <c r="E5" s="89"/>
      <c r="F5" s="13"/>
      <c r="G5" s="13"/>
      <c r="H5" s="13"/>
      <c r="I5" s="13"/>
      <c r="J5" s="13"/>
      <c r="K5" s="13"/>
      <c r="L5" s="13"/>
      <c r="M5" s="13"/>
      <c r="N5" s="13"/>
      <c r="O5" s="90"/>
    </row>
    <row r="6" spans="1:15" ht="15" customHeight="1">
      <c r="A6" s="83"/>
      <c r="B6" s="91" t="s">
        <v>340</v>
      </c>
      <c r="C6" s="91"/>
      <c r="D6" s="92" t="s">
        <v>341</v>
      </c>
      <c r="E6" s="92"/>
      <c r="F6" s="91" t="s">
        <v>342</v>
      </c>
      <c r="G6" s="91" t="s">
        <v>343</v>
      </c>
      <c r="H6" s="91"/>
      <c r="I6" s="91"/>
      <c r="J6" s="91"/>
      <c r="K6" s="91"/>
      <c r="L6" s="91"/>
      <c r="M6" s="91"/>
      <c r="N6" s="91"/>
      <c r="O6" s="90"/>
    </row>
    <row r="7" spans="1:15" ht="15" customHeight="1">
      <c r="A7" s="83"/>
      <c r="B7" s="91" t="s">
        <v>344</v>
      </c>
      <c r="C7" s="91"/>
      <c r="D7" s="92"/>
      <c r="E7" s="92"/>
      <c r="F7" s="91" t="s">
        <v>345</v>
      </c>
      <c r="G7" s="91" t="s">
        <v>346</v>
      </c>
      <c r="H7" s="91"/>
      <c r="I7" s="91"/>
      <c r="J7" s="91"/>
      <c r="K7" s="91"/>
      <c r="L7" s="91"/>
      <c r="M7" s="91"/>
      <c r="N7" s="91"/>
      <c r="O7" s="90"/>
    </row>
    <row r="8" spans="1:15" ht="15" customHeight="1">
      <c r="A8" s="83"/>
      <c r="B8" s="91" t="s">
        <v>347</v>
      </c>
      <c r="C8" s="91"/>
      <c r="D8" s="92" t="s">
        <v>348</v>
      </c>
      <c r="E8" s="92"/>
      <c r="F8" s="91" t="s">
        <v>349</v>
      </c>
      <c r="G8" s="93"/>
      <c r="H8" s="93"/>
      <c r="I8" s="93"/>
      <c r="J8" s="93"/>
      <c r="K8" s="93"/>
      <c r="L8" s="93"/>
      <c r="M8" s="93"/>
      <c r="N8" s="93"/>
      <c r="O8" s="90"/>
    </row>
    <row r="9" spans="1:15" ht="15" customHeight="1">
      <c r="A9" s="83"/>
      <c r="B9" s="91" t="s">
        <v>350</v>
      </c>
      <c r="C9" s="91"/>
      <c r="D9" s="92"/>
      <c r="E9" s="92"/>
      <c r="F9" s="91" t="s">
        <v>351</v>
      </c>
      <c r="G9" s="93" t="s">
        <v>352</v>
      </c>
      <c r="H9" s="93"/>
      <c r="I9" s="93"/>
      <c r="J9" s="93"/>
      <c r="K9" s="93"/>
      <c r="L9" s="93"/>
      <c r="M9" s="93"/>
      <c r="N9" s="93"/>
      <c r="O9" s="90"/>
    </row>
    <row r="10" spans="1:15" ht="15" customHeight="1">
      <c r="A10" s="83"/>
      <c r="B10" s="91" t="s">
        <v>353</v>
      </c>
      <c r="C10" s="91"/>
      <c r="D10" s="91"/>
      <c r="E10" s="91"/>
      <c r="F10" s="91" t="s">
        <v>354</v>
      </c>
      <c r="G10" s="93" t="s">
        <v>355</v>
      </c>
      <c r="H10" s="93"/>
      <c r="I10" s="93"/>
      <c r="J10" s="93"/>
      <c r="K10" s="93"/>
      <c r="L10" s="93"/>
      <c r="M10" s="93"/>
      <c r="N10" s="93"/>
      <c r="O10" s="90"/>
    </row>
    <row r="11" spans="1:15" ht="15" customHeight="1">
      <c r="A11" s="83"/>
      <c r="B11" s="91" t="s">
        <v>356</v>
      </c>
      <c r="C11" s="91"/>
      <c r="D11" s="94" t="s">
        <v>357</v>
      </c>
      <c r="E11" s="94"/>
      <c r="F11" s="91"/>
      <c r="G11" s="91" t="s">
        <v>358</v>
      </c>
      <c r="H11" s="91"/>
      <c r="I11" s="91"/>
      <c r="J11" s="91"/>
      <c r="K11" s="91"/>
      <c r="L11" s="91"/>
      <c r="M11" s="91"/>
      <c r="N11" s="91"/>
      <c r="O11" s="90"/>
    </row>
    <row r="12" spans="1:15" ht="15" customHeight="1">
      <c r="A12" s="83"/>
      <c r="B12" s="91" t="s">
        <v>359</v>
      </c>
      <c r="C12" s="91"/>
      <c r="D12" s="91" t="s">
        <v>360</v>
      </c>
      <c r="E12" s="91"/>
      <c r="F12" s="91"/>
      <c r="G12" s="91" t="s">
        <v>361</v>
      </c>
      <c r="H12" s="91"/>
      <c r="I12" s="91"/>
      <c r="J12" s="91"/>
      <c r="K12" s="91"/>
      <c r="L12" s="91"/>
      <c r="M12" s="91"/>
      <c r="N12" s="91"/>
      <c r="O12" s="90"/>
    </row>
    <row r="13" spans="1:15" ht="15" customHeight="1">
      <c r="A13" s="83"/>
      <c r="B13" s="95" t="s">
        <v>362</v>
      </c>
      <c r="C13" s="95"/>
      <c r="D13" s="95"/>
      <c r="E13" s="95"/>
      <c r="F13" s="95"/>
      <c r="G13" s="96" t="s">
        <v>363</v>
      </c>
      <c r="H13" s="96"/>
      <c r="I13" s="96"/>
      <c r="J13" s="96"/>
      <c r="K13" s="96"/>
      <c r="L13" s="97" t="s">
        <v>364</v>
      </c>
      <c r="M13" s="97"/>
      <c r="N13" s="97"/>
      <c r="O13" s="90"/>
    </row>
    <row r="14" spans="1:15" ht="15" customHeight="1">
      <c r="A14" s="83"/>
      <c r="B14" s="98" t="s">
        <v>365</v>
      </c>
      <c r="C14" s="99" t="s">
        <v>11</v>
      </c>
      <c r="D14" s="99" t="s">
        <v>12</v>
      </c>
      <c r="E14" s="100" t="s">
        <v>13</v>
      </c>
      <c r="F14" s="101" t="s">
        <v>14</v>
      </c>
      <c r="G14" s="102" t="s">
        <v>366</v>
      </c>
      <c r="H14" s="102"/>
      <c r="I14" s="102"/>
      <c r="J14" s="103" t="s">
        <v>367</v>
      </c>
      <c r="K14" s="104" t="s">
        <v>368</v>
      </c>
      <c r="L14" s="90"/>
      <c r="M14" s="13"/>
      <c r="N14" s="13"/>
      <c r="O14" s="90"/>
    </row>
    <row r="15" spans="1:15" ht="15" customHeight="1">
      <c r="A15" s="83"/>
      <c r="B15" s="105" t="s">
        <v>33</v>
      </c>
      <c r="C15" s="106">
        <f>SUMIF(Rozpočet!F7:F251,B15,Rozpočet!L7:L251)</f>
        <v>0</v>
      </c>
      <c r="D15" s="106">
        <f>SUMIF(Rozpočet!F7:F251,B15,Rozpočet!M7:M251)</f>
        <v>0</v>
      </c>
      <c r="E15" s="107">
        <f>SUMIF(Rozpočet!F7:F251,B15,Rozpočet!N7:N251)</f>
        <v>0</v>
      </c>
      <c r="F15" s="108">
        <f>SUMIF(Rozpočet!F7:F251,B15,Rozpočet!O7:O251)</f>
        <v>0</v>
      </c>
      <c r="G15" s="109"/>
      <c r="H15" s="109"/>
      <c r="I15" s="109"/>
      <c r="J15" s="110"/>
      <c r="K15" s="111"/>
      <c r="L15" s="90"/>
      <c r="M15" s="13"/>
      <c r="N15" s="13"/>
      <c r="O15" s="90"/>
    </row>
    <row r="16" spans="1:15" ht="15" customHeight="1">
      <c r="A16" s="83"/>
      <c r="B16" s="105" t="s">
        <v>328</v>
      </c>
      <c r="C16" s="106">
        <f>SUMIF(Rozpočet!F7:F251,B16,Rozpočet!L7:L251)</f>
        <v>0</v>
      </c>
      <c r="D16" s="106">
        <f>SUMIF(Rozpočet!F7:F251,B16,Rozpočet!M7:M251)</f>
        <v>0</v>
      </c>
      <c r="E16" s="107">
        <f>SUMIF(Rozpočet!F7:F251,B16,Rozpočet!N7:N251)</f>
        <v>0</v>
      </c>
      <c r="F16" s="108">
        <f>SUMIF(Rozpočet!F7:F251,B16,Rozpočet!O7:O251)</f>
        <v>0</v>
      </c>
      <c r="G16" s="109"/>
      <c r="H16" s="109"/>
      <c r="I16" s="109"/>
      <c r="J16" s="110"/>
      <c r="K16" s="111"/>
      <c r="L16" s="90"/>
      <c r="M16" s="13"/>
      <c r="N16" s="13"/>
      <c r="O16" s="90"/>
    </row>
    <row r="17" spans="1:15" ht="15" customHeight="1">
      <c r="A17" s="83"/>
      <c r="B17" s="105" t="s">
        <v>369</v>
      </c>
      <c r="C17" s="106">
        <f>SUMIF(Rozpočet!F7:F251,B17,Rozpočet!L7:L251)</f>
        <v>0</v>
      </c>
      <c r="D17" s="106">
        <f>SUMIF(Rozpočet!F7:F251,B17,Rozpočet!M7:M251)</f>
        <v>0</v>
      </c>
      <c r="E17" s="107">
        <f>SUMIF(Rozpočet!F7:F251,B17,Rozpočet!N7:N251)</f>
        <v>0</v>
      </c>
      <c r="F17" s="108">
        <f>SUMIF(Rozpočet!F7:F251,B17,Rozpočet!O7:O251)</f>
        <v>0</v>
      </c>
      <c r="G17" s="109"/>
      <c r="H17" s="109"/>
      <c r="I17" s="109"/>
      <c r="J17" s="110"/>
      <c r="K17" s="111"/>
      <c r="L17" s="90"/>
      <c r="M17" s="13"/>
      <c r="N17" s="13"/>
      <c r="O17" s="90"/>
    </row>
    <row r="18" spans="1:15" ht="15" customHeight="1">
      <c r="A18" s="83"/>
      <c r="B18" s="105" t="s">
        <v>370</v>
      </c>
      <c r="C18" s="106">
        <f>SUMIF(Rozpočet!F7:F251,B18,Rozpočet!L7:L251)</f>
        <v>0</v>
      </c>
      <c r="D18" s="106">
        <f>SUMIF(Rozpočet!F7:F251,B18,Rozpočet!M7:M251)</f>
        <v>0</v>
      </c>
      <c r="E18" s="107">
        <f>SUMIF(Rozpočet!F7:F251,B18,Rozpočet!N7:N251)</f>
        <v>0</v>
      </c>
      <c r="F18" s="108">
        <f>SUMIF(Rozpočet!F7:F251,B18,Rozpočet!O7:O251)</f>
        <v>0</v>
      </c>
      <c r="G18" s="109"/>
      <c r="H18" s="109"/>
      <c r="I18" s="109"/>
      <c r="J18" s="110"/>
      <c r="K18" s="111"/>
      <c r="L18" s="90"/>
      <c r="M18" s="13"/>
      <c r="N18" s="13"/>
      <c r="O18" s="90"/>
    </row>
    <row r="19" spans="1:15" ht="15" customHeight="1">
      <c r="A19" s="83"/>
      <c r="B19" s="105" t="s">
        <v>371</v>
      </c>
      <c r="C19" s="106">
        <f>Rozpočet!L3-SUM(C15:C18)</f>
        <v>0</v>
      </c>
      <c r="D19" s="106">
        <f>Rozpočet!M3-SUM(D15:D18)</f>
        <v>0</v>
      </c>
      <c r="E19" s="107">
        <f>Rozpočet!N3-SUM(E15:E18)</f>
        <v>0</v>
      </c>
      <c r="F19" s="108">
        <f>Rozpočet!O3-SUM(F15:F18)</f>
        <v>0</v>
      </c>
      <c r="G19" s="109"/>
      <c r="H19" s="109"/>
      <c r="I19" s="109"/>
      <c r="J19" s="110"/>
      <c r="K19" s="111"/>
      <c r="L19" s="112" t="s">
        <v>372</v>
      </c>
      <c r="M19" s="13"/>
      <c r="N19" s="13"/>
      <c r="O19" s="90"/>
    </row>
    <row r="20" spans="1:15" ht="15" customHeight="1">
      <c r="A20" s="83"/>
      <c r="B20" s="113" t="s">
        <v>26</v>
      </c>
      <c r="C20" s="114">
        <f>SUM(C15:C19)</f>
        <v>0</v>
      </c>
      <c r="D20" s="114">
        <f>SUM(D15:D19)</f>
        <v>0</v>
      </c>
      <c r="E20" s="115">
        <f>SUM(E15:E19)</f>
        <v>0</v>
      </c>
      <c r="F20" s="116">
        <f>SUM(F15:F19)</f>
        <v>0</v>
      </c>
      <c r="G20" s="109"/>
      <c r="H20" s="109"/>
      <c r="I20" s="109"/>
      <c r="J20" s="110"/>
      <c r="K20" s="111"/>
      <c r="L20" s="90"/>
      <c r="M20" s="117"/>
      <c r="N20" s="117"/>
      <c r="O20" s="90"/>
    </row>
    <row r="21" spans="1:15" ht="15" customHeight="1">
      <c r="A21" s="83"/>
      <c r="B21" s="118" t="s">
        <v>373</v>
      </c>
      <c r="C21" s="118"/>
      <c r="D21" s="118"/>
      <c r="E21" s="119">
        <f>SUM(C20:E20)</f>
        <v>0</v>
      </c>
      <c r="F21" s="119"/>
      <c r="G21" s="109"/>
      <c r="H21" s="109"/>
      <c r="I21" s="109"/>
      <c r="J21" s="110"/>
      <c r="K21" s="111"/>
      <c r="L21" s="97" t="s">
        <v>374</v>
      </c>
      <c r="M21" s="97"/>
      <c r="N21" s="97"/>
      <c r="O21" s="90"/>
    </row>
    <row r="22" spans="1:15" ht="15" customHeight="1">
      <c r="A22" s="83"/>
      <c r="B22" s="120" t="s">
        <v>14</v>
      </c>
      <c r="C22" s="120"/>
      <c r="D22" s="120"/>
      <c r="E22" s="121">
        <f>F20</f>
        <v>0</v>
      </c>
      <c r="F22" s="121"/>
      <c r="G22" s="109"/>
      <c r="H22" s="109"/>
      <c r="I22" s="109"/>
      <c r="J22" s="110"/>
      <c r="K22" s="111"/>
      <c r="L22" s="122"/>
      <c r="M22" s="13"/>
      <c r="N22" s="13"/>
      <c r="O22" s="90"/>
    </row>
    <row r="23" spans="1:15" ht="15" customHeight="1">
      <c r="A23" s="83"/>
      <c r="B23" s="123" t="s">
        <v>375</v>
      </c>
      <c r="C23" s="123"/>
      <c r="D23" s="123"/>
      <c r="E23" s="124">
        <f>E21+E22</f>
        <v>0</v>
      </c>
      <c r="F23" s="124"/>
      <c r="G23" s="125" t="s">
        <v>376</v>
      </c>
      <c r="H23" s="125"/>
      <c r="I23" s="125"/>
      <c r="J23" s="126">
        <f>SUM(J15:J22)</f>
        <v>0</v>
      </c>
      <c r="K23" s="126"/>
      <c r="L23" s="90"/>
      <c r="M23" s="13"/>
      <c r="N23" s="13"/>
      <c r="O23" s="90"/>
    </row>
    <row r="24" spans="1:15" ht="15" customHeight="1">
      <c r="A24" s="83"/>
      <c r="B24" s="123"/>
      <c r="C24" s="123"/>
      <c r="D24" s="123"/>
      <c r="E24" s="124"/>
      <c r="F24" s="124"/>
      <c r="G24" s="125"/>
      <c r="H24" s="125"/>
      <c r="I24" s="125"/>
      <c r="J24" s="126"/>
      <c r="K24" s="126"/>
      <c r="L24" s="90"/>
      <c r="M24" s="13"/>
      <c r="N24" s="13"/>
      <c r="O24" s="90"/>
    </row>
    <row r="25" spans="1:15" ht="15" customHeight="1">
      <c r="A25" s="83"/>
      <c r="B25" s="97" t="s">
        <v>377</v>
      </c>
      <c r="C25" s="97"/>
      <c r="D25" s="97"/>
      <c r="E25" s="97"/>
      <c r="F25" s="97"/>
      <c r="G25" s="127" t="s">
        <v>378</v>
      </c>
      <c r="H25" s="127"/>
      <c r="I25" s="127"/>
      <c r="J25" s="127"/>
      <c r="K25" s="127"/>
      <c r="L25" s="90"/>
      <c r="M25" s="13"/>
      <c r="N25" s="13"/>
      <c r="O25" s="90"/>
    </row>
    <row r="26" spans="1:15" ht="15" customHeight="1">
      <c r="A26" s="83"/>
      <c r="B26" s="113" t="s">
        <v>379</v>
      </c>
      <c r="C26" s="128" t="s">
        <v>380</v>
      </c>
      <c r="D26" s="128"/>
      <c r="E26" s="129" t="s">
        <v>381</v>
      </c>
      <c r="F26" s="129"/>
      <c r="G26" s="102"/>
      <c r="H26" s="102" t="s">
        <v>382</v>
      </c>
      <c r="I26" s="102"/>
      <c r="J26" s="130" t="s">
        <v>381</v>
      </c>
      <c r="K26" s="130"/>
      <c r="L26" s="90"/>
      <c r="M26" s="13"/>
      <c r="N26" s="13"/>
      <c r="O26" s="90"/>
    </row>
    <row r="27" spans="1:15" ht="15" customHeight="1">
      <c r="A27" s="83"/>
      <c r="B27" s="131">
        <v>15</v>
      </c>
      <c r="C27" s="132">
        <f>SUMIF(Rozpočet!R7:R251,B27,Rozpočet!K7:K251)+H27</f>
        <v>0</v>
      </c>
      <c r="D27" s="132"/>
      <c r="E27" s="133">
        <f>C27/100*B27</f>
        <v>0</v>
      </c>
      <c r="F27" s="133"/>
      <c r="G27" s="134"/>
      <c r="H27" s="135">
        <f>SUMIF(K15:K22,B27,J15:J22)</f>
        <v>0</v>
      </c>
      <c r="I27" s="135"/>
      <c r="J27" s="136">
        <f>H27*B27/100</f>
        <v>0</v>
      </c>
      <c r="K27" s="136"/>
      <c r="L27" s="112" t="s">
        <v>372</v>
      </c>
      <c r="M27" s="13"/>
      <c r="N27" s="13"/>
      <c r="O27" s="90"/>
    </row>
    <row r="28" spans="1:15" ht="15" customHeight="1">
      <c r="A28" s="83"/>
      <c r="B28" s="131">
        <v>21</v>
      </c>
      <c r="C28" s="132">
        <f>SUMIF(Rozpočet!R7:R251,B28,Rozpočet!K7:K251)+H28</f>
        <v>0</v>
      </c>
      <c r="D28" s="132"/>
      <c r="E28" s="133">
        <f>C28/100*B28</f>
        <v>0</v>
      </c>
      <c r="F28" s="133"/>
      <c r="G28" s="134"/>
      <c r="H28" s="136">
        <f>SUMIF(K15:K22,B28,J15:J22)</f>
        <v>0</v>
      </c>
      <c r="I28" s="136"/>
      <c r="J28" s="136">
        <f>H28*B28/100</f>
        <v>0</v>
      </c>
      <c r="K28" s="136"/>
      <c r="L28" s="90"/>
      <c r="M28" s="13"/>
      <c r="N28" s="13"/>
      <c r="O28" s="90"/>
    </row>
    <row r="29" spans="1:15" ht="15" customHeight="1">
      <c r="A29" s="83"/>
      <c r="B29" s="131">
        <v>0</v>
      </c>
      <c r="C29" s="132">
        <f>(E23+J23)-(C27+C28)</f>
        <v>0</v>
      </c>
      <c r="D29" s="132"/>
      <c r="E29" s="133">
        <f>C29/100*B29</f>
        <v>0</v>
      </c>
      <c r="F29" s="133"/>
      <c r="G29" s="134"/>
      <c r="H29" s="136">
        <f>J23-(H27+H28)</f>
        <v>0</v>
      </c>
      <c r="I29" s="136"/>
      <c r="J29" s="136">
        <f>H29*B29/100</f>
        <v>0</v>
      </c>
      <c r="K29" s="136"/>
      <c r="L29" s="97" t="s">
        <v>383</v>
      </c>
      <c r="M29" s="97"/>
      <c r="N29" s="97"/>
      <c r="O29" s="90"/>
    </row>
    <row r="30" spans="1:15" ht="15" customHeight="1">
      <c r="A30" s="83"/>
      <c r="B30" s="137"/>
      <c r="C30" s="138">
        <f>ROUNDUP(C27+C28+C29,1)</f>
        <v>0</v>
      </c>
      <c r="D30" s="138"/>
      <c r="E30" s="139">
        <f>ROUNDUP(E27+E28+E29,1)</f>
        <v>0</v>
      </c>
      <c r="F30" s="139"/>
      <c r="G30" s="140"/>
      <c r="H30" s="140"/>
      <c r="I30" s="140"/>
      <c r="J30" s="141">
        <f>J27+J28+J29</f>
        <v>0</v>
      </c>
      <c r="K30" s="141"/>
      <c r="L30" s="90"/>
      <c r="M30" s="13"/>
      <c r="N30" s="13"/>
      <c r="O30" s="90"/>
    </row>
    <row r="31" spans="1:15" ht="15" customHeight="1">
      <c r="A31" s="83"/>
      <c r="B31" s="137"/>
      <c r="C31" s="138"/>
      <c r="D31" s="138"/>
      <c r="E31" s="139"/>
      <c r="F31" s="139"/>
      <c r="G31" s="140"/>
      <c r="H31" s="140"/>
      <c r="I31" s="140"/>
      <c r="J31" s="141"/>
      <c r="K31" s="141"/>
      <c r="L31" s="90"/>
      <c r="M31" s="13"/>
      <c r="N31" s="13"/>
      <c r="O31" s="90"/>
    </row>
    <row r="32" spans="1:15" ht="15" customHeight="1">
      <c r="A32" s="83"/>
      <c r="B32" s="142" t="s">
        <v>384</v>
      </c>
      <c r="C32" s="142"/>
      <c r="D32" s="142"/>
      <c r="E32" s="142"/>
      <c r="F32" s="142"/>
      <c r="G32" s="143" t="s">
        <v>385</v>
      </c>
      <c r="H32" s="143"/>
      <c r="I32" s="143"/>
      <c r="J32" s="143"/>
      <c r="K32" s="143"/>
      <c r="L32" s="13"/>
      <c r="M32" s="13"/>
      <c r="N32" s="13"/>
      <c r="O32" s="90"/>
    </row>
    <row r="33" spans="1:15" ht="15" customHeight="1">
      <c r="A33" s="83"/>
      <c r="B33" s="144">
        <f>C30+E30</f>
        <v>0</v>
      </c>
      <c r="C33" s="144"/>
      <c r="D33" s="144"/>
      <c r="E33" s="144"/>
      <c r="F33" s="144"/>
      <c r="G33" s="145" t="s">
        <v>386</v>
      </c>
      <c r="H33" s="145"/>
      <c r="I33" s="145"/>
      <c r="J33" s="99" t="s">
        <v>387</v>
      </c>
      <c r="K33" s="146" t="s">
        <v>388</v>
      </c>
      <c r="L33" s="13"/>
      <c r="M33" s="13"/>
      <c r="N33" s="13"/>
      <c r="O33" s="90"/>
    </row>
    <row r="34" spans="1:15" ht="15" customHeight="1">
      <c r="A34" s="83"/>
      <c r="B34" s="144"/>
      <c r="C34" s="144"/>
      <c r="D34" s="144"/>
      <c r="E34" s="144"/>
      <c r="F34" s="144"/>
      <c r="G34" s="94"/>
      <c r="H34" s="94"/>
      <c r="I34" s="94"/>
      <c r="J34" s="91"/>
      <c r="K34" s="147">
        <f>IF(J34&gt;0,E23/J34,"")</f>
      </c>
      <c r="L34" s="13"/>
      <c r="M34" s="13"/>
      <c r="N34" s="13"/>
      <c r="O34" s="90"/>
    </row>
    <row r="35" spans="1:15" ht="15" customHeight="1">
      <c r="A35" s="83"/>
      <c r="B35" s="144"/>
      <c r="C35" s="144"/>
      <c r="D35" s="144"/>
      <c r="E35" s="144"/>
      <c r="F35" s="144"/>
      <c r="G35" s="94"/>
      <c r="H35" s="94"/>
      <c r="I35" s="94"/>
      <c r="J35" s="91"/>
      <c r="K35" s="147">
        <f>IF(J35&gt;0,E23/J35,"")</f>
      </c>
      <c r="L35" s="13"/>
      <c r="M35" s="13"/>
      <c r="N35" s="13"/>
      <c r="O35" s="90"/>
    </row>
    <row r="36" spans="1:15" ht="15" customHeight="1">
      <c r="A36" s="83"/>
      <c r="B36" s="144"/>
      <c r="C36" s="144"/>
      <c r="D36" s="144"/>
      <c r="E36" s="144"/>
      <c r="F36" s="144"/>
      <c r="G36" s="94"/>
      <c r="H36" s="94"/>
      <c r="I36" s="94"/>
      <c r="J36" s="91"/>
      <c r="K36" s="147">
        <f>IF(J36&gt;0,E23/J36,"")</f>
      </c>
      <c r="L36" s="13"/>
      <c r="M36" s="13"/>
      <c r="N36" s="13"/>
      <c r="O36" s="90"/>
    </row>
    <row r="37" spans="1:15" ht="7.5" customHeight="1">
      <c r="A37" s="13"/>
      <c r="B37" s="89"/>
      <c r="C37" s="89"/>
      <c r="D37" s="89"/>
      <c r="E37" s="89"/>
      <c r="F37" s="89"/>
      <c r="G37" s="148"/>
      <c r="H37" s="148"/>
      <c r="I37" s="148"/>
      <c r="J37" s="148"/>
      <c r="K37" s="148"/>
      <c r="L37" s="89"/>
      <c r="M37" s="89"/>
      <c r="N37" s="89"/>
      <c r="O37" s="13"/>
    </row>
  </sheetData>
  <sheetProtection selectLockedCells="1" selectUnlockedCells="1"/>
  <mergeCells count="76">
    <mergeCell ref="B2:N3"/>
    <mergeCell ref="C4:H4"/>
    <mergeCell ref="J4:N4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hyperlinks>
    <hyperlink ref="G12" r:id="rId1" display="www.cs-urs.cz"/>
  </hyperlinks>
  <printOptions/>
  <pageMargins left="0.7875" right="0.7875" top="0.7875" bottom="0.7875" header="0.5118055555555555" footer="0"/>
  <pageSetup firstPageNumber="1" useFirstPageNumber="1" horizontalDpi="300" verticalDpi="300" orientation="landscape" paperSize="9" scale="75"/>
  <headerFooter alignWithMargins="0">
    <oddFooter>&amp;L&amp;"Times New Roman,obyčejné"&amp;12ST Systém 2005 - www.softtrio.cz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Václav Mojžíšek</cp:lastModifiedBy>
  <cp:lastPrinted>2005-02-24T07:33:05Z</cp:lastPrinted>
  <dcterms:created xsi:type="dcterms:W3CDTF">2005-02-12T09:43:29Z</dcterms:created>
  <dcterms:modified xsi:type="dcterms:W3CDTF">2013-05-31T09:18:58Z</dcterms:modified>
  <cp:category/>
  <cp:version/>
  <cp:contentType/>
  <cp:contentStatus/>
  <cp:revision>1</cp:revision>
</cp:coreProperties>
</file>